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nm.Print_Area" localSheetId="10">'Avízo - vratka'!$A$1:$C$26</definedName>
    <definedName name="_xlnm.Print_Area" localSheetId="9">'Avízo - výnosy'!$A$1:$C$27</definedName>
    <definedName name="_xlnm.Print_Area" localSheetId="2">'Príjmy'!$A$1:$D$17</definedName>
    <definedName name="_xlnm.Print_Titles" localSheetId="1">'Priklady'!$7:$7</definedName>
    <definedName name="_xlnm.Print_Area" localSheetId="4">'Spolu'!$A$1:$G$128</definedName>
    <definedName name="_xlnm.Print_Titles" localSheetId="4">'Spolu'!$51:$51</definedName>
    <definedName name="_xlnm.Print_Area" localSheetId="0">'Usmernenie'!$A$1:$A$136</definedName>
    <definedName name="_xlfn_COUNTIFS">NA()</definedName>
  </definedNames>
  <calcPr fullCalcOnLoad="1"/>
</workbook>
</file>

<file path=xl/comments2.xml><?xml version="1.0" encoding="utf-8"?>
<comments xmlns="http://schemas.openxmlformats.org/spreadsheetml/2006/main">
  <authors>
    <author> </author>
  </authors>
  <commentList>
    <comment ref="A4" authorId="0">
      <text>
        <r>
          <rPr>
            <sz val="8"/>
            <color indexed="8"/>
            <rFont val="Tahoma"/>
            <family val="2"/>
          </rPr>
          <t xml:space="preserve">Vybrať z rozbaľovacieho zoznamu
</t>
        </r>
      </text>
    </comment>
    <comment ref="A7"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4.xml><?xml version="1.0" encoding="utf-8"?>
<comments xmlns="http://schemas.openxmlformats.org/spreadsheetml/2006/main">
  <authors>
    <author> </author>
  </authors>
  <commentList>
    <comment ref="A104" authorId="0">
      <text>
        <r>
          <rPr>
            <b/>
            <sz val="8"/>
            <color indexed="8"/>
            <rFont val="Tahoma"/>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a v rámci účelov podľa Popisu úhrady Doklady nevkladať podľa dátumu úhrady, ani podľa abecedy.
</t>
        </r>
      </text>
    </comment>
    <comment ref="B104" authorId="0">
      <text>
        <r>
          <rPr>
            <b/>
            <sz val="8"/>
            <color indexed="8"/>
            <rFont val="Tahoma"/>
            <family val="2"/>
          </rPr>
          <t xml:space="preserve">Interné číslo účtovného dokladu
</t>
        </r>
        <r>
          <rPr>
            <sz val="8"/>
            <color indexed="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sz val="8"/>
            <color indexed="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
            <rFont val="Tahoma"/>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
            <rFont val="Tahoma"/>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
            <rFont val="Tahoma"/>
            <family val="2"/>
          </rPr>
          <t xml:space="preserve">Analytický kód
PRE PRÍSPEVOK UZNANÉMU ŠPORTU
</t>
        </r>
        <r>
          <rPr>
            <sz val="8"/>
            <color indexed="8"/>
            <rFont val="Tahoma"/>
            <family val="2"/>
          </rPr>
          <t xml:space="preserve">1 = šport mládeže do 23 rokov (cez kluby)
2 = talentovaní športovci
3 = športová reprezentácia
4 = správa a prevádzka
</t>
        </r>
        <r>
          <rPr>
            <b/>
            <sz val="8"/>
            <color indexed="8"/>
            <rFont val="Tahoma"/>
            <family val="2"/>
          </rPr>
          <t xml:space="preserve">Analytický kód
PRE OSTATNÉ FINANČNÉ PROSTRIEDKY
</t>
        </r>
        <r>
          <rPr>
            <sz val="8"/>
            <color indexed="8"/>
            <rFont val="Tahoma"/>
            <family val="2"/>
          </rPr>
          <t xml:space="preserve">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<sst xmlns="http://schemas.openxmlformats.org/spreadsheetml/2006/main" count="7222" uniqueCount="2627">
  <si>
    <t>Usmernenie k priebežnému čerpaniu a vyúčtovaniu finančných prostriedkov poskytnutých v roku 2018</t>
  </si>
  <si>
    <t>Grafické vysvetlenie spolufinancovania (napr. 35%):</t>
  </si>
  <si>
    <t>Základné pokyny</t>
  </si>
  <si>
    <t>1. Vložiť údaje do hárkov "Príjmy" a "Doklady".</t>
  </si>
  <si>
    <t>2. Skontrolovať hárky "Doklady" a "Spolu".</t>
  </si>
  <si>
    <r>
      <rPr>
        <b/>
        <sz val="11"/>
        <rFont val="Arial"/>
        <family val="2"/>
      </rP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</si>
  <si>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</si>
  <si>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</si>
  <si>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</si>
  <si>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</si>
  <si>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</si>
  <si>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1"/>
        <rFont val="Arial"/>
        <family val="2"/>
      </rPr>
      <t xml:space="preserve">8. Odoslať formulár vyúčtovania (hárky "Doklady", "Spolu", "Avízo - výnosy" a "Avízo - vratka") v listinnej podobe na adresu: </t>
    </r>
    <r>
      <rPr>
        <b/>
        <sz val="11"/>
        <color indexed="30"/>
        <rFont val="Arial"/>
        <family val="2"/>
      </rPr>
      <t>MŠVVaŠ SR, Stromová 1, 813 30  Bratislava.</t>
    </r>
  </si>
  <si>
    <t>Pri vypĺňaní odporúčame použiť hárok „Príklady“, v ktorom sú vysvetlené najčastejšie druhy výdavkov. Pomôže v prípade, ak si nie ste istí, ako uviesť určitý typ výdavku</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</si>
  <si>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</si>
  <si>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</si>
  <si>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</si>
  <si>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Povinne vyúčtovaná suma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</si>
  <si>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</si>
  <si>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31.01.2018.</t>
  </si>
  <si>
    <t>(4) Prijímateľ aktualizuje k vloženému dátumu (bunka B1 hárku "Príjmy") sumu prijatých Finančných prostriedkov, ktoré mu boli poukázané od 01.01.2018.</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</si>
  <si>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</si>
  <si>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t>(6) Formulár si uložte vo vašom počítači. V akomkoľvek hárku vypĺňate len žlté polia. V prípade nezrovnalostí alebo problémov pri vypĺňaní sa obráťte na zamestnancov sekcie štátnej starostlivosti o šport MŠVVaŠ SR.</t>
  </si>
  <si>
    <r>
      <rPr>
        <sz val="10"/>
        <rFont val="Arial"/>
        <family val="2"/>
      </rPr>
      <t>(7) V hárku „</t>
    </r>
    <r>
      <rPr>
        <b/>
        <sz val="10"/>
        <rFont val="Arial"/>
        <family val="2"/>
      </rPr>
      <t>Doklady</t>
    </r>
    <r>
      <rPr>
        <sz val="10"/>
        <rFont val="Arial"/>
        <family val="2"/>
      </rPr>
      <t>“ vyberte zo zoznamu svoju organizáciu („Prijímateľ Finančných prostriedkov“).</t>
    </r>
  </si>
  <si>
    <r>
      <rPr>
        <sz val="10"/>
        <rFont val="Arial"/>
        <family val="2"/>
      </rP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</si>
  <si>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sz val="10"/>
        <rFont val="Arial"/>
        <family val="2"/>
      </rP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</si>
  <si>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rPr>
        <sz val="10"/>
        <rFont val="Arial"/>
        <family val="2"/>
      </rP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</si>
  <si>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rPr>
        <sz val="10"/>
        <rFont val="Arial"/>
        <family val="2"/>
      </rP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</si>
  <si>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</si>
  <si>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(13) Vyúčtovávané sumy vkladajte s presnosťou na dve desatinné miesta.</t>
  </si>
  <si>
    <t>(14)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</si>
  <si>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(15) Je dôležité vyplniť všetky bunky v každom riadku. Prázdne bunky nie sú prípustné. Výnimku tvorí úvodný riadok k danej aktivite s presnou kvantifikáciou akcie/podujatia/súťaže/konferencie/školenia.</t>
  </si>
  <si>
    <r>
      <rPr>
        <sz val="10"/>
        <rFont val="Arial"/>
        <family val="2"/>
      </rP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</si>
  <si>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</si>
  <si>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rPr>
        <sz val="10"/>
        <rFont val="Arial"/>
        <family val="2"/>
      </rPr>
      <t>(18) V hárku „</t>
    </r>
    <r>
      <rPr>
        <b/>
        <sz val="10"/>
        <rFont val="Arial"/>
        <family val="2"/>
      </rPr>
      <t>Doklady</t>
    </r>
    <r>
      <rPr>
        <sz val="10"/>
        <rFont val="Arial"/>
        <family val="2"/>
      </rPr>
      <t>“ nemeňte typ ani veľkosť písma.</t>
    </r>
  </si>
  <si>
    <r>
      <rPr>
        <sz val="10"/>
        <rFont val="Arial"/>
        <family val="2"/>
      </rPr>
      <t xml:space="preserve">(19) Doklady vkladať </t>
    </r>
    <r>
      <rPr>
        <b/>
        <sz val="10"/>
        <rFont val="Arial"/>
        <family val="2"/>
      </rPr>
      <t>podľa účelu a v rámci účelu podľa popisu uhradeného plnenia</t>
    </r>
    <r>
      <rPr>
        <sz val="10"/>
        <rFont val="Arial"/>
        <family val="2"/>
      </rPr>
      <t>.</t>
    </r>
  </si>
  <si>
    <r>
      <rPr>
        <sz val="10"/>
        <rFont val="Arial"/>
        <family val="2"/>
      </rP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 xml:space="preserve">Upozornenie:
</t>
    </r>
    <r>
      <rPr>
        <b/>
        <sz val="10"/>
        <color indexed="30"/>
        <rFont val="Arial"/>
        <family val="2"/>
      </rPr>
      <t>Do hárku „Spolu“ nerobte žiadne zásahy (dôsledok nedodržania: znefunkčnenie automatického vyhodnocovania), takéto vyúčtovanie nebude akceptované.</t>
    </r>
  </si>
  <si>
    <t>(21) Pred tlačou</t>
  </si>
  <si>
    <r>
      <rPr>
        <sz val="10"/>
        <color indexed="30"/>
        <rFont val="Arial"/>
        <family val="2"/>
      </rP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</si>
  <si>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štátnej starostlivosti o šport MŠVVaŠ SR).</t>
  </si>
  <si>
    <r>
      <rPr>
        <sz val="10"/>
        <rFont val="Arial"/>
        <family val="2"/>
      </rP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</si>
  <si>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DÔLEŽITÉ UPOZORNENIA</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</si>
  <si>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</si>
  <si>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POZOR:</t>
  </si>
  <si>
    <t>Zálohové platby za to isté plnenie uvádzať v riadkoch pod sebou. Ako poslednú uviesť vyúčtovaciu platbu.</t>
  </si>
  <si>
    <t>VZOR:</t>
  </si>
  <si>
    <t>Názov: Majstrovstvá V4 v skúškach</t>
  </si>
  <si>
    <t>Termín: 3.9.2018</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</si>
  <si>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</si>
  <si>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</si>
  <si>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</si>
  <si>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</si>
  <si>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</si>
  <si>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</si>
  <si>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VYSVETLIVKY</t>
  </si>
  <si>
    <t>Účel úhrady (stĺpec A)</t>
  </si>
  <si>
    <t>Vybrať z rozbaľovacieho zoznamu, inak formulár nebude správne vyhodnocovať vyúčtovanie.</t>
  </si>
  <si>
    <t>Doklady vkladať v poradí jednotlivých účelov a v rámci účelov podľa Popisu uhradeného plnenia.</t>
  </si>
  <si>
    <t>Interné číslo účtovného dokladu (stĺpec B)</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</si>
  <si>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</si>
  <si>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</si>
  <si>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</si>
  <si>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</si>
  <si>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</si>
  <si>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</si>
  <si>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</si>
  <si>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</si>
  <si>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neuvádzať dátum zadania príkazu na úhradu,</t>
  </si>
  <si>
    <t>neuvádzať dátum splatnosti/vystavenia/zdaniteľného plnenia faktúry,</t>
  </si>
  <si>
    <t>dátum skutočnej úhrady nesmie byť neskorší ako termín použitia.</t>
  </si>
  <si>
    <t>Popis úhrady (stĺpec E)</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</si>
  <si>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</si>
  <si>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</si>
  <si>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V prípade refundácie (napr. výdavkov klubu) treba uzatvoriť zmluvu o refundácii (s daným klubom) a rozpísať použitie na konkrétne položky. </t>
  </si>
  <si>
    <t xml:space="preserve"> </t>
  </si>
  <si>
    <t>VRATKY (vrátené nevyčerpané Finančné prostriedky) neuvádzať ani kladným ani záporným číslom. Nevyčerpané Finančné prostriedky sa automaticky zobrazia v hárku "Spolu".</t>
  </si>
  <si>
    <t>IČO dodávateľa plnenia (stĺpec F)</t>
  </si>
  <si>
    <t>IČO dodávateľa plnenia zo stĺpca G.</t>
  </si>
  <si>
    <t>Dodávateľ plnenia (stĺpec G)</t>
  </si>
  <si>
    <t>Dodávateľom plnenia je</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</si>
  <si>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</si>
  <si>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</si>
  <si>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</si>
  <si>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VŽDY meno a priezvisko živnostníka (NIE napr. "osoba 1") s označením "živnostník",  nakoľko ide o obchodné meno a príjem z podnikateľskej činnosti,</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</si>
  <si>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</si>
  <si>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</si>
  <si>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</si>
  <si>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H)</t>
  </si>
  <si>
    <t>Uviesť skutočne uhradenú sumu s presnosťou na dve desatinné miesta. Sumy je potrebné uvádzať presne ako na faktúre (nielen približne).
Doplnenie: Úhradu môžete vykonať zo samostatného bankového účtu, uvedeného v Zmluve.</t>
  </si>
  <si>
    <t>Analytický kód (stĺpec I)</t>
  </si>
  <si>
    <r>
      <rPr>
        <sz val="10"/>
        <rFont val="Arial"/>
        <family val="2"/>
      </rPr>
      <t xml:space="preserve">Analytický kód </t>
    </r>
    <r>
      <rPr>
        <b/>
        <sz val="10"/>
        <color indexed="30"/>
        <rFont val="Arial"/>
        <family val="2"/>
      </rPr>
      <t xml:space="preserve">pre príspevok uznanému športu
</t>
    </r>
    <r>
      <rPr>
        <sz val="10"/>
        <rFont val="Arial"/>
        <family val="2"/>
      </rPr>
      <t>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
</t>
    </r>
    <r>
      <rPr>
        <sz val="10"/>
        <rFont val="Arial"/>
        <family val="2"/>
      </rPr>
      <t>99 = spolufinancovanie</t>
    </r>
  </si>
  <si>
    <t>Príklady vyplnenia formulára</t>
  </si>
  <si>
    <t>Priebežné čerpanie finančných prostriedkov poskytnutých zo štátneho rozpočtu v oblasti športu v roku 2018</t>
  </si>
  <si>
    <t>V1</t>
  </si>
  <si>
    <t>Prijímateľ dotácie:</t>
  </si>
  <si>
    <t>Slovenský zväz skúšobný</t>
  </si>
  <si>
    <r>
      <rPr>
        <b/>
        <sz val="8"/>
        <rFont val="Arial"/>
        <family val="2"/>
      </rP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</si>
  <si>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</si>
  <si>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</si>
  <si>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</si>
  <si>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rPr>
        <b/>
        <sz val="8"/>
        <rFont val="Arial"/>
        <family val="2"/>
      </rP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</si>
  <si>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</si>
  <si>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</si>
  <si>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</si>
  <si>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</si>
  <si>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a - kriket - bežné výdavky</t>
  </si>
  <si>
    <t xml:space="preserve">Organizovanie podujatia
Názov podujatia: Svetový pohár v skúškach
Miesto konania: Brezno
Termín: 15. - 18.4.2017
Počet zúčastnených osôb (okrem divákov): 20
</t>
  </si>
  <si>
    <t>123/2017</t>
  </si>
  <si>
    <t>CP14-110</t>
  </si>
  <si>
    <t>počet odpracovaných hodín spolu: 100
hrubé mzdy vyplatené osobám v súvislosti s podujatím vrátane odvodov zamestnávateľa spolu (dohody, zmluvy, faktúry, a pod.) v eur</t>
  </si>
  <si>
    <t>osoba 1 - osoba 20</t>
  </si>
  <si>
    <t>124/2017</t>
  </si>
  <si>
    <t>DF 24</t>
  </si>
  <si>
    <t>náklady na ubytovanie 10 športovcov + 1 tréner</t>
  </si>
  <si>
    <t>Chata Breznovčan</t>
  </si>
  <si>
    <t>100/2017</t>
  </si>
  <si>
    <t>3020</t>
  </si>
  <si>
    <t>grafické práce na výrobe loga podujatia</t>
  </si>
  <si>
    <t>Anna Malá - PROMOTION, s.r.o.</t>
  </si>
  <si>
    <t>121/2017</t>
  </si>
  <si>
    <t>100002352</t>
  </si>
  <si>
    <t xml:space="preserve">cestovné - vlak - Bratislava - Brezno, 16 osôb </t>
  </si>
  <si>
    <t>Ján Rýchly</t>
  </si>
  <si>
    <t>125/2017</t>
  </si>
  <si>
    <t>DF 26</t>
  </si>
  <si>
    <t>stravovanie 20 osôb</t>
  </si>
  <si>
    <t>Reštaurácia "U vodníka", Brezno</t>
  </si>
  <si>
    <t>126/2017</t>
  </si>
  <si>
    <t>DF 29</t>
  </si>
  <si>
    <t>prenájom plavárne</t>
  </si>
  <si>
    <t>STARZ, Bratislava</t>
  </si>
  <si>
    <t>128/2017</t>
  </si>
  <si>
    <t>DF 30</t>
  </si>
  <si>
    <t>nákup športového oblečenia - 15 ks</t>
  </si>
  <si>
    <t>Adidas, Brezno</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</si>
  <si>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</si>
  <si>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</si>
  <si>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3252514</t>
  </si>
  <si>
    <t>nákup leteniek - 6 ks</t>
  </si>
  <si>
    <t>Czech Airlines</t>
  </si>
  <si>
    <t>274/2017</t>
  </si>
  <si>
    <t>D/258/2017</t>
  </si>
  <si>
    <t>materiálové zabezpečenie pretekov - nákup 4 pušiek</t>
  </si>
  <si>
    <t>Puškárstvo - Ernest Bezaj, Malinovo</t>
  </si>
  <si>
    <t>275/2017</t>
  </si>
  <si>
    <t>DF 32</t>
  </si>
  <si>
    <t>občerstvenie - 6 osôb</t>
  </si>
  <si>
    <t>Messing Catering, s.r.o., Rovinka</t>
  </si>
  <si>
    <t>280/2017</t>
  </si>
  <si>
    <t>DF 33</t>
  </si>
  <si>
    <t>ubytovanie - 2 osoby</t>
  </si>
  <si>
    <t>Jozef Karát - privát, Šaľa</t>
  </si>
  <si>
    <t>190/2017</t>
  </si>
  <si>
    <t>DF50</t>
  </si>
  <si>
    <t>prenájom miestnosti</t>
  </si>
  <si>
    <t>Double Tree Hotel, Bratislava</t>
  </si>
  <si>
    <t>250/2017</t>
  </si>
  <si>
    <t>999</t>
  </si>
  <si>
    <t>cestovné - Cerová - Trnava a späť, 3.9.2017, 2 osoby</t>
  </si>
  <si>
    <t>Železničná spoločnosť, a.s., Slovensko</t>
  </si>
  <si>
    <t>251/2017</t>
  </si>
  <si>
    <t>258963</t>
  </si>
  <si>
    <t>vecné ceny - poháre 3 ks</t>
  </si>
  <si>
    <t>Victory sport, s.r.o.</t>
  </si>
  <si>
    <t>Ostatné</t>
  </si>
  <si>
    <t>P1/V/316</t>
  </si>
  <si>
    <t>Hrubé mzdy vyplatené osobám (zamestnancom) vrátane odvodov zamestnávateľa za rok 2017
počet fyzických osôb: 5</t>
  </si>
  <si>
    <t>osoba 1, osoba 4 - 7</t>
  </si>
  <si>
    <t>J/2017-20</t>
  </si>
  <si>
    <t>258</t>
  </si>
  <si>
    <t>doplnky výživy - 21 športovcov</t>
  </si>
  <si>
    <t>Lekáreň Kozia, Bratislava</t>
  </si>
  <si>
    <t>DF2017/326</t>
  </si>
  <si>
    <t>oprava športtesteru</t>
  </si>
  <si>
    <t>TOP TREND Patrik Valo</t>
  </si>
  <si>
    <t>DF2017/193</t>
  </si>
  <si>
    <t>havarijné poistenie 1-3/2017, EČV BA 258 KK</t>
  </si>
  <si>
    <t>Uniqa poisťovňa, a.s.</t>
  </si>
  <si>
    <t>diaľničná nálepka na rok 2017</t>
  </si>
  <si>
    <t>OMV, s.r.o.</t>
  </si>
  <si>
    <t>199/2017</t>
  </si>
  <si>
    <t>32</t>
  </si>
  <si>
    <t>poštovné</t>
  </si>
  <si>
    <t>Slovenská pošta, a.s.</t>
  </si>
  <si>
    <t>3</t>
  </si>
  <si>
    <t>nájom kancelárskych priestorov 2/2017</t>
  </si>
  <si>
    <t>Slovenské združenie telesnej kultúry</t>
  </si>
  <si>
    <t>P1/V/259</t>
  </si>
  <si>
    <t>20123698752</t>
  </si>
  <si>
    <t>regenerácia, 8 športovcov, 8/2017</t>
  </si>
  <si>
    <t>SPORTMEDICAL s.r.o., Bratislava</t>
  </si>
  <si>
    <t>235/2017</t>
  </si>
  <si>
    <t>40010</t>
  </si>
  <si>
    <t>nákup materiálu - reprezentačná vlajka 1 ks</t>
  </si>
  <si>
    <t>ADAT, s.r.o.</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</si>
  <si>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</si>
  <si>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</si>
  <si>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</si>
  <si>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Prestige catering, s.r.o.</t>
  </si>
  <si>
    <t>207/2017</t>
  </si>
  <si>
    <t>DF500</t>
  </si>
  <si>
    <t>prenájom plavárne, 4 dráhy, 8 hodín</t>
  </si>
  <si>
    <t>Mesto Žilina</t>
  </si>
  <si>
    <t>305/20104</t>
  </si>
  <si>
    <t>14</t>
  </si>
  <si>
    <t>upratovacie služby 5/2017</t>
  </si>
  <si>
    <t>Boris Dubaj - živnostník</t>
  </si>
  <si>
    <t>V-2017-3</t>
  </si>
  <si>
    <t>bankové poplatky</t>
  </si>
  <si>
    <t>SLSP, a.s.</t>
  </si>
  <si>
    <t>980</t>
  </si>
  <si>
    <t>poplatok medzinárodnej federácii za rok 2017</t>
  </si>
  <si>
    <t>Internationale Asociation .....</t>
  </si>
  <si>
    <t>5</t>
  </si>
  <si>
    <t>členský poplatok za rok 2017</t>
  </si>
  <si>
    <t>Konfederácia športových zväzov</t>
  </si>
  <si>
    <t>301/2017</t>
  </si>
  <si>
    <t>78954787</t>
  </si>
  <si>
    <t>prenájom optického kábla 3/2017</t>
  </si>
  <si>
    <t>e-Net, s.r.o.</t>
  </si>
  <si>
    <t>330/2017</t>
  </si>
  <si>
    <t>FD52</t>
  </si>
  <si>
    <t>poplatky za telefón, 7/2017</t>
  </si>
  <si>
    <t>Slovak telekom, a.s.</t>
  </si>
  <si>
    <t>V1-12</t>
  </si>
  <si>
    <t>PHM - služobné motorové vozidlo
EČV: BA 111 SA
Obdobie: 14.4. - 18.4.2017
Najazdené kilometre: 800 km</t>
  </si>
  <si>
    <t>Slovnaft, a.s. Bratislava</t>
  </si>
  <si>
    <t>25</t>
  </si>
  <si>
    <t>358</t>
  </si>
  <si>
    <t>trénerské služby 10/2017</t>
  </si>
  <si>
    <t>Ondrej Pado - živnostník</t>
  </si>
  <si>
    <t>26985235</t>
  </si>
  <si>
    <t>oprava služobného motorového vozidla, BA 222 AA</t>
  </si>
  <si>
    <t>Prvý autoservis, Bratislava</t>
  </si>
  <si>
    <t>P1/V/309</t>
  </si>
  <si>
    <t>PP46130119</t>
  </si>
  <si>
    <t>lekárske vyšetrenie - 10 športovcov</t>
  </si>
  <si>
    <t>Alpha medical a.s.</t>
  </si>
  <si>
    <t>300/2017</t>
  </si>
  <si>
    <t>256</t>
  </si>
  <si>
    <t>laboratórne vyšetrenie</t>
  </si>
  <si>
    <t>Nemocnica s poliklinikou, Prešov</t>
  </si>
  <si>
    <t>V/2017/3</t>
  </si>
  <si>
    <t>DF2017/143</t>
  </si>
  <si>
    <t>lyžiarsky servis - február 2017</t>
  </si>
  <si>
    <t>Dušan Otčenáš - Martek Sport</t>
  </si>
  <si>
    <t>ID258</t>
  </si>
  <si>
    <t>športová výstroj - tenisové rakety - 7 ks</t>
  </si>
  <si>
    <t>Sportissimo, Bratislava</t>
  </si>
  <si>
    <t>b - Sergej Bubka</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</si>
  <si>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</si>
  <si>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</si>
  <si>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</si>
  <si>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 xml:space="preserve">Peter Konrád </t>
  </si>
  <si>
    <t>R/2017/11</t>
  </si>
  <si>
    <t>regenerácia</t>
  </si>
  <si>
    <t>369</t>
  </si>
  <si>
    <t>prenájom tenisového kurtu 1.2.2017</t>
  </si>
  <si>
    <t>Národné tenisové centrum, a.s.</t>
  </si>
  <si>
    <t>40/2017</t>
  </si>
  <si>
    <t>25412</t>
  </si>
  <si>
    <t>doplnky výživy</t>
  </si>
  <si>
    <t>Sunpharma, s.r.o.</t>
  </si>
  <si>
    <t>a - kriket - mikrobus</t>
  </si>
  <si>
    <t>4/2017/DU</t>
  </si>
  <si>
    <t>nákup mikrobusu, EVČ BA 111 SS (faktúra doložená v prílohe vyúčtovania)</t>
  </si>
  <si>
    <t>AUDI centrum, s.r.o.</t>
  </si>
  <si>
    <t>a - kriket - hala</t>
  </si>
  <si>
    <t>89/2017</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</si>
  <si>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</si>
  <si>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</si>
  <si>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</si>
  <si>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</si>
  <si>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</si>
  <si>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</si>
  <si>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</si>
  <si>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2.7.2017, 7.6.2017, 39 osôb</t>
  </si>
  <si>
    <t>Autodoprava Charvát, Veľké Bielice</t>
  </si>
  <si>
    <t>ID100</t>
  </si>
  <si>
    <t>444</t>
  </si>
  <si>
    <t>cestovné, VLAK, Banská Bystrica - Košice, 3.7.2017, 8 osôb</t>
  </si>
  <si>
    <t>Ján Rýchly, prezident zväzu</t>
  </si>
  <si>
    <t>FA213090</t>
  </si>
  <si>
    <t>1300072</t>
  </si>
  <si>
    <t xml:space="preserve">potlač 4 ks športových dresov </t>
  </si>
  <si>
    <t>RES Promotion, s.r.o., Košice 1</t>
  </si>
  <si>
    <t>310/2017</t>
  </si>
  <si>
    <t>DF2555</t>
  </si>
  <si>
    <t>regenerácia 16.5.2017, 1 športovec</t>
  </si>
  <si>
    <t>Fyziopraktik, s.r.o.</t>
  </si>
  <si>
    <t>32/2017</t>
  </si>
  <si>
    <t>PZ5</t>
  </si>
  <si>
    <t>trénerská činnosť 12/2017</t>
  </si>
  <si>
    <t>Henrich Madaj - živnostník</t>
  </si>
  <si>
    <t>25/2017</t>
  </si>
  <si>
    <t>254</t>
  </si>
  <si>
    <t>Materiálové vybavenie športovcov CTM Žilina, náhradné súčiastky na bicykel</t>
  </si>
  <si>
    <t>Bottico, s.r.o. Otrokovice</t>
  </si>
  <si>
    <t>288/2017</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</si>
  <si>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</si>
  <si>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</si>
  <si>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</si>
  <si>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</si>
  <si>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30.6.-7.7.2017, Bardejov, ubytovanie, 12 osôb </t>
  </si>
  <si>
    <t>Ubytovňa Nádej, Bardejov</t>
  </si>
  <si>
    <t>d - finančné odmeny športovcom a trénerom - Eleonóra Sihoťová</t>
  </si>
  <si>
    <t>760998</t>
  </si>
  <si>
    <t>odmena športovcom za výsledky dosiahnuté v roku 2017</t>
  </si>
  <si>
    <t>Peter Novák</t>
  </si>
  <si>
    <t xml:space="preserve">d - finančné odmeny športovcom a trénerom -  Miroslav Hurban </t>
  </si>
  <si>
    <t>13/2017</t>
  </si>
  <si>
    <t>760852</t>
  </si>
  <si>
    <t xml:space="preserve">odmena trénerovi mládeže </t>
  </si>
  <si>
    <t>Miroslav Hurban</t>
  </si>
  <si>
    <t>d- Národná súťaž v skúškach</t>
  </si>
  <si>
    <t xml:space="preserve">Organizovanie podujatia                                                          Názov: Národná súťaž v skúškach                                             Termín: 15.06.2017                                                    Miesto - mesto a štát: Pezinok                                                              Počet zúčastnených osôb (okrem divákov): 547         </t>
  </si>
  <si>
    <t>66/2017</t>
  </si>
  <si>
    <t>tlač diplomov A4 547 ks</t>
  </si>
  <si>
    <t>Mouton, s.r.o. Žilina</t>
  </si>
  <si>
    <t>361/2017</t>
  </si>
  <si>
    <t>36</t>
  </si>
  <si>
    <t xml:space="preserve">technické a organizačné zabezpečenie súťaže - úprava pretekárskej dráhy, stavba pódia, organizácia záverečného ceremoniálu, moderovanie </t>
  </si>
  <si>
    <t>Dušan Tesár - Select Managering, s.r.o.</t>
  </si>
  <si>
    <t>98/2017</t>
  </si>
  <si>
    <t>nákup športového vybavenia - 20 ks lôpt</t>
  </si>
  <si>
    <t>Sport, s.r.o. Poprad</t>
  </si>
  <si>
    <t>PC2017/36</t>
  </si>
  <si>
    <t>56/C</t>
  </si>
  <si>
    <t>PHM - služobné motorové vozidlo
EČV: BL 363 AA
Obdobie: 10.6.-15.6.2017
Najazdené kilometre: 600</t>
  </si>
  <si>
    <t>OMV, s.r.o., Bratislava</t>
  </si>
  <si>
    <t xml:space="preserve">Organizovanie podujatia                                                          Názov: M-SR žiakov ZŠ v skúškach                                             Termín: 15.05.2017                                                    Miesto - mesto a štát: Nitra                                                              Počet zúčastnených osôb (okrem divákov): 220         </t>
  </si>
  <si>
    <t>380/2017</t>
  </si>
  <si>
    <t>952</t>
  </si>
  <si>
    <t>športový materiál - bedmintonové rakety, košíky</t>
  </si>
  <si>
    <t xml:space="preserve">Funny sport, s.r.o., Prešov </t>
  </si>
  <si>
    <t>390/2017</t>
  </si>
  <si>
    <t>3852/2017</t>
  </si>
  <si>
    <t>zdravotné služby</t>
  </si>
  <si>
    <t>DZS OPTIMUS, s.r.o.</t>
  </si>
  <si>
    <t>d- obnova turistických značkovaných trás a údržba turistických informačných miest</t>
  </si>
  <si>
    <t>400/,2017</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</si>
  <si>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</si>
  <si>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</si>
  <si>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</si>
  <si>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</si>
  <si>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</si>
  <si>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</si>
  <si>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</si>
  <si>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</si>
  <si>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</si>
  <si>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</si>
  <si>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Školský šport a vysokoškolský šport</t>
  </si>
  <si>
    <t>026 02</t>
  </si>
  <si>
    <t>Uznané športy</t>
  </si>
  <si>
    <t>026 03</t>
  </si>
  <si>
    <t>Národné športové projekty</t>
  </si>
  <si>
    <t>026 04</t>
  </si>
  <si>
    <t>Športová infraštruktúra</t>
  </si>
  <si>
    <t>026 05</t>
  </si>
  <si>
    <t>Prierezové činnosti v športe</t>
  </si>
  <si>
    <t>SPOLU</t>
  </si>
  <si>
    <r>
      <rPr>
        <sz val="10"/>
        <rFont val="Arial"/>
        <family val="2"/>
      </rP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</si>
  <si>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</si>
  <si>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</si>
  <si>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</si>
  <si>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</si>
  <si>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</si>
  <si>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</si>
  <si>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</si>
  <si>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V4</t>
  </si>
  <si>
    <t>v roku 2018</t>
  </si>
  <si>
    <t xml:space="preserve">Názov prijímateľa prostriedkov: </t>
  </si>
  <si>
    <t>BBB</t>
  </si>
  <si>
    <t>CCC</t>
  </si>
  <si>
    <t>DDD</t>
  </si>
  <si>
    <t>EEE</t>
  </si>
  <si>
    <t>FFF</t>
  </si>
  <si>
    <t>GGG</t>
  </si>
  <si>
    <t>ÚDAJE ZORADIŤ PODĽA ÚČELU ÚHRADY A V RÁMCI JEDNÉHO ÚČELU PODĽA POPISU ÚHRADY</t>
  </si>
  <si>
    <t>a - squash - bežné transfery</t>
  </si>
  <si>
    <t>poplatok vedenie účtu</t>
  </si>
  <si>
    <t>313 20 155</t>
  </si>
  <si>
    <t>VÚB, a.s.</t>
  </si>
  <si>
    <t>DZ180002</t>
  </si>
  <si>
    <t>2387</t>
  </si>
  <si>
    <t>European Team Championship - entry fee</t>
  </si>
  <si>
    <t>European squash federation</t>
  </si>
  <si>
    <t>B01-02-0003</t>
  </si>
  <si>
    <t>VYP02</t>
  </si>
  <si>
    <t>debetný úrok</t>
  </si>
  <si>
    <t>B01-02-0004</t>
  </si>
  <si>
    <t>poplatok za vedenie účtu</t>
  </si>
  <si>
    <t>DZ180003</t>
  </si>
  <si>
    <t>215/18/W26</t>
  </si>
  <si>
    <t>ubytovanie ME tímov</t>
  </si>
  <si>
    <t>Zemon Waniak Hasta La Vista</t>
  </si>
  <si>
    <t>DF18002</t>
  </si>
  <si>
    <t>2018006</t>
  </si>
  <si>
    <t>Správa internetovej stánky squash</t>
  </si>
  <si>
    <t>43997422</t>
  </si>
  <si>
    <t>Mgr. Julian Vojtech</t>
  </si>
  <si>
    <t>DZ180004</t>
  </si>
  <si>
    <t>2469</t>
  </si>
  <si>
    <t>Poplatok juniori U19</t>
  </si>
  <si>
    <t>European Squash Federation</t>
  </si>
  <si>
    <t>B01-03-0005</t>
  </si>
  <si>
    <t>VYP03</t>
  </si>
  <si>
    <t>2018022</t>
  </si>
  <si>
    <t>organizacia turnaja prispevok</t>
  </si>
  <si>
    <t>30686903</t>
  </si>
  <si>
    <t>Baldi Squash club Košice</t>
  </si>
  <si>
    <t>50106929</t>
  </si>
  <si>
    <t>Squash Dolny Kubin</t>
  </si>
  <si>
    <t>20182017</t>
  </si>
  <si>
    <t>MSR 2018 v squashi</t>
  </si>
  <si>
    <t>SPORTS production s.r.o.</t>
  </si>
  <si>
    <t>37984284</t>
  </si>
  <si>
    <t>Sport club POHODA Trnava</t>
  </si>
  <si>
    <t>36066818</t>
  </si>
  <si>
    <t>ŠK Imet squash klub Bratislava</t>
  </si>
  <si>
    <t>42216524</t>
  </si>
  <si>
    <t>SquashPark Martin</t>
  </si>
  <si>
    <t>organizacia ligy prispevok</t>
  </si>
  <si>
    <t>rozhodovanie A turnaj</t>
  </si>
  <si>
    <t>Peter Janosik</t>
  </si>
  <si>
    <t>rozhodovanie MSR</t>
  </si>
  <si>
    <t>Stefan Matas</t>
  </si>
  <si>
    <t>31801731</t>
  </si>
  <si>
    <t>SC FAJN CLUB QM, o.z.</t>
  </si>
  <si>
    <t>rozhodovanie A turnajov</t>
  </si>
  <si>
    <t>Anton Pacek</t>
  </si>
  <si>
    <t>Stefan Hudak</t>
  </si>
  <si>
    <t>David Kubicek</t>
  </si>
  <si>
    <t>podpora klubu juniori</t>
  </si>
  <si>
    <t>2018027</t>
  </si>
  <si>
    <t>f - PSA IMET OPEN (TŠP), Bratislava, Bory Mall + IMET Squash centrum, počet dní: 6</t>
  </si>
  <si>
    <t>Entry fee PSA</t>
  </si>
  <si>
    <t>35928905</t>
  </si>
  <si>
    <t>PSA cez SPORTS PRODUCTION</t>
  </si>
  <si>
    <t>31. 7. 18</t>
  </si>
  <si>
    <t>rozhodovanie turnajov maj – príspeok</t>
  </si>
  <si>
    <t>usporiadanie extraliga, 1. a 2. liga 26.5.2018 - prispevok podpora</t>
  </si>
  <si>
    <t>SK IMET SQUASH KLUB</t>
  </si>
  <si>
    <t>rozhodovanie turnajov april - prispevok</t>
  </si>
  <si>
    <t>turnaje A/april 155 EUR a turnaj B/maj 85 EUR - prispevky</t>
  </si>
  <si>
    <t>SC FAJN CLUB BA</t>
  </si>
  <si>
    <t>P.Janosik rozhodovanie turnajov april - prispevok</t>
  </si>
  <si>
    <t>A. Pacek rozhodovanie turnajov maj - prispevok</t>
  </si>
  <si>
    <t>8.8. 2018</t>
  </si>
  <si>
    <t>Turnaj Juniori 27.5.2018 - prispevok</t>
  </si>
  <si>
    <t>9.8. 2018</t>
  </si>
  <si>
    <t>fa 2018035, 44, 48</t>
  </si>
  <si>
    <t>MGR. Julian Vijtech</t>
  </si>
  <si>
    <t>9.9. 2018</t>
  </si>
  <si>
    <t>inv. 2503 Slovak Squash Association Junior Circuit entry fee</t>
  </si>
  <si>
    <t>ESF</t>
  </si>
  <si>
    <t>10. 8. 2018</t>
  </si>
  <si>
    <t>prispevok - sutaze squash vysl.</t>
  </si>
  <si>
    <t>Ing. stefan gregor</t>
  </si>
  <si>
    <t>27.8. 2018</t>
  </si>
  <si>
    <t>OM Bory Mall</t>
  </si>
  <si>
    <t>VUB,EVIDENCNE UCTY ODBORU 4400</t>
  </si>
  <si>
    <t>DDOM Bory Mall        4277000000</t>
  </si>
  <si>
    <t>31. 8..2018</t>
  </si>
  <si>
    <t>Vedenie konta VÚB Biznis účet Štan</t>
  </si>
  <si>
    <t>7. 9. 2018</t>
  </si>
  <si>
    <t>Baldi Squash club - 1.liga 3.m. fin. prispevok</t>
  </si>
  <si>
    <t>7.9. 2018</t>
  </si>
  <si>
    <t>Squash Club Piestany - fin.podpora 1. liga 1.m.</t>
  </si>
  <si>
    <t>squash club piestany</t>
  </si>
  <si>
    <t>Fajn klub -2. liga 3.m. prispevok</t>
  </si>
  <si>
    <t>IMET SQUASH KLUB - fin. podpora 1.m. Extraliga</t>
  </si>
  <si>
    <t>11. 9. 2018</t>
  </si>
  <si>
    <t>TAP Hlohovec - prispevok Extraliga 3.m.</t>
  </si>
  <si>
    <t>TAP Hlohovec</t>
  </si>
  <si>
    <t>17. 9. 2018</t>
  </si>
  <si>
    <t>NO STROKE A,B - prispevok SSQA za 1. a 2.m., 2.liga</t>
  </si>
  <si>
    <t>no stroke</t>
  </si>
  <si>
    <t>25. 9. 2018</t>
  </si>
  <si>
    <t>prispevok na organizovanie B turnaja IMET 09/18</t>
  </si>
  <si>
    <t>uctovnictvo 2017- doplatok</t>
  </si>
  <si>
    <t>INTERKONTO M+K, s.r.o.</t>
  </si>
  <si>
    <t>30. 9. 2018</t>
  </si>
  <si>
    <t>24. 10. 2018</t>
  </si>
  <si>
    <t xml:space="preserve">prispevok na B-turnaj 8.9.2018 </t>
  </si>
  <si>
    <t xml:space="preserve">MSR Veteranov prispevok </t>
  </si>
  <si>
    <t xml:space="preserve">fa 2018051, 2018059 - sprava web stranky 08,09/2018 </t>
  </si>
  <si>
    <t xml:space="preserve">Julian Vojtech - trueCreative </t>
  </si>
  <si>
    <t xml:space="preserve">Podpora Juniora- preplatenie vyjaz </t>
  </si>
  <si>
    <t>Klara Kohlerova</t>
  </si>
  <si>
    <t>Ella Gálová</t>
  </si>
  <si>
    <t>8.11. 2018</t>
  </si>
  <si>
    <t>P- zmena pod. vzoru osoba</t>
  </si>
  <si>
    <t>13. 11. 2018</t>
  </si>
  <si>
    <t xml:space="preserve">Prispevok 2: liga 6..-7. 10. 2018 </t>
  </si>
  <si>
    <t>SC Dolný Kubín</t>
  </si>
  <si>
    <t xml:space="preserve">Vyuctovanie rozhodcu 10/18 </t>
  </si>
  <si>
    <t>Štefan Hudák</t>
  </si>
  <si>
    <t xml:space="preserve">Prispevok B turnaj 10.11. 2018 </t>
  </si>
  <si>
    <t>SC Trnava Pohoda</t>
  </si>
  <si>
    <t>14. 11. 2018</t>
  </si>
  <si>
    <t xml:space="preserve">Vyuctovanie rozhodcu 9/18 </t>
  </si>
  <si>
    <t>15. 11. 2018</t>
  </si>
  <si>
    <t xml:space="preserve">Extraliga 1. SSK september </t>
  </si>
  <si>
    <t>16. 11. 2018</t>
  </si>
  <si>
    <t xml:space="preserve">Ssqa web 10/18 </t>
  </si>
  <si>
    <t>20. 11. 2018</t>
  </si>
  <si>
    <t xml:space="preserve">david Kubicek administrativa 9-10 2018 </t>
  </si>
  <si>
    <t>Dávid Kubiček</t>
  </si>
  <si>
    <t>11/2018</t>
  </si>
  <si>
    <t>3. 12. 2018</t>
  </si>
  <si>
    <t xml:space="preserve">2.miesto extraliga 2017 </t>
  </si>
  <si>
    <t>1. ssk</t>
  </si>
  <si>
    <t>4. 12. 2018</t>
  </si>
  <si>
    <t>sck imet klub</t>
  </si>
  <si>
    <t>5. 12. 2018</t>
  </si>
  <si>
    <t xml:space="preserve">Prispevok na A turnaj november 18 </t>
  </si>
  <si>
    <t>SC Piešťany</t>
  </si>
  <si>
    <t>10. 12:</t>
  </si>
  <si>
    <t xml:space="preserve">Prispevok za maj 2017 A a B turnaje </t>
  </si>
  <si>
    <t>14. 12. 2018</t>
  </si>
  <si>
    <t xml:space="preserve">Julian Vojtech web </t>
  </si>
  <si>
    <t>19. 12. 2018</t>
  </si>
  <si>
    <t xml:space="preserve">Prispevok od ssqa 1., 2. Liga/10 a B/11 </t>
  </si>
  <si>
    <t>12/2018</t>
  </si>
  <si>
    <t>Priebežné čerpanie a vyúčtovanie finančných prostriedkov poskytnutých zo štátneho rozpočtu v oblasti športu v roku 2018</t>
  </si>
  <si>
    <t>Právna forma:</t>
  </si>
  <si>
    <t>Podprogram</t>
  </si>
  <si>
    <t>Poskytnuté
(eur)</t>
  </si>
  <si>
    <t>Vyúčtované
(eur)</t>
  </si>
  <si>
    <t>Povinnosť
vrátiť
(eur)</t>
  </si>
  <si>
    <t>Doplniť manuálne vypočítanú sumu na vrátenie!</t>
  </si>
  <si>
    <t xml:space="preserve">                (v bunke E11 namiesto slova "VÝPOČET")</t>
  </si>
  <si>
    <t>Účel</t>
  </si>
  <si>
    <t>Názov</t>
  </si>
  <si>
    <t>Suma</t>
  </si>
  <si>
    <t>a</t>
  </si>
  <si>
    <t>príspevok uznaným športom</t>
  </si>
  <si>
    <t>b</t>
  </si>
  <si>
    <t>príspevok športovcom top tímu</t>
  </si>
  <si>
    <t>c</t>
  </si>
  <si>
    <t>príspevok Slovenskému olympijskému výboru</t>
  </si>
  <si>
    <t>d</t>
  </si>
  <si>
    <t>príspevok Slovenskému paralympijskému výboru</t>
  </si>
  <si>
    <t>e</t>
  </si>
  <si>
    <t>rozvoj športov, ktoré nie sú uznanými podľa zákona č. 440/2015 Z. z.</t>
  </si>
  <si>
    <t>f</t>
  </si>
  <si>
    <t>organizovanie významných a tradičných športových podujatí na území SR v roku 2018</t>
  </si>
  <si>
    <t>g</t>
  </si>
  <si>
    <t>projekty školského, univerzitného športu a športu pre všetkých</t>
  </si>
  <si>
    <t>h</t>
  </si>
  <si>
    <t>značenie peších, lyžiarskych, vodných a cyklistických trás v Slovenskej republike</t>
  </si>
  <si>
    <t>i</t>
  </si>
  <si>
    <t>finančné odmeny športovcom za výsledky dosiahnuté v roku 2017 a trénerom mládeže za dosiahnuté výsledky ich športovcov v roku 2017 a za celoživotnú prácu s mládežou</t>
  </si>
  <si>
    <t>j</t>
  </si>
  <si>
    <t>projekty s pridanou hodnotou pre popularizáciu pohybových aktivít detí a mládeže</t>
  </si>
  <si>
    <t>k</t>
  </si>
  <si>
    <t>plnenie úloh verejného záujmu v športe národnými športovými organizáciami</t>
  </si>
  <si>
    <t>l</t>
  </si>
  <si>
    <t>odmeny za výsledky na ZOH a ZPH 2018</t>
  </si>
  <si>
    <t>m</t>
  </si>
  <si>
    <t>n</t>
  </si>
  <si>
    <t>o</t>
  </si>
  <si>
    <t>p</t>
  </si>
  <si>
    <t>Použitie príspevku uznanému športu</t>
  </si>
  <si>
    <t>mládež 23
MIN.</t>
  </si>
  <si>
    <t>talenty
MIN.</t>
  </si>
  <si>
    <t>reprezentácia
MIN.</t>
  </si>
  <si>
    <t>prevádzka
MAX.</t>
  </si>
  <si>
    <t>Poskytnutý príspevok uznanému športu</t>
  </si>
  <si>
    <t>Vyúčtovaný príspevok uznanému športu</t>
  </si>
  <si>
    <t>ROZDIEL</t>
  </si>
  <si>
    <t>POZOR! V žiadnom riadku nemôžu byť suma Vyúčtovaných FP (stĺpec D) väčšia ako suma Poskytnutých FP (stĺpec C)!</t>
  </si>
  <si>
    <t>Účel poskytnutých finančných prostriedkov</t>
  </si>
  <si>
    <t>Poskytnuté
FP</t>
  </si>
  <si>
    <t>Vyúčtované
FP</t>
  </si>
  <si>
    <t>Povinné
SF</t>
  </si>
  <si>
    <t>Vyúčtované
SF</t>
  </si>
  <si>
    <t>Povinnosť
vrátiť</t>
  </si>
  <si>
    <t>BK</t>
  </si>
  <si>
    <t>PPGBK</t>
  </si>
  <si>
    <t>Čestne vyhlasujem, že</t>
  </si>
  <si>
    <t>a) všetky uvedené údaje sú pravdivé,</t>
  </si>
  <si>
    <t>b) dolu podpísaná osoba/osoby je oprávnená/sú oprávnené v súlade so stanovami/zriaďovacou listinou na podpis vyúčtovania finančných prostriedkov poskytnutých v roku 2018.</t>
  </si>
  <si>
    <t>c) toto vytlačené a podpísané vyúčtovanie je zhodné s hárkom, ktorý sme zaslali na adresu ziadosti.sport@minedu.sk dňa ....................... o .......... hod. ........ min.</t>
  </si>
  <si>
    <t>Súhlasím so zhromažďovaním, spracovávaním a zverejňovaním poskytnutých údajov.</t>
  </si>
  <si>
    <t>Dátum:</t>
  </si>
  <si>
    <t>meno a priezvisko štatutárneho zástupcu/zástupcov oprávneného/oprávnených na podpis žiadosti a zmluvy o poskytnutí dotácie v súlade so stanovami, resp. zriaďovacou listinou</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</si>
  <si>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</si>
  <si>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</si>
  <si>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</si>
  <si>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</si>
  <si>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</si>
  <si>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</si>
  <si>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</si>
  <si>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</si>
  <si>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</si>
  <si>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</si>
  <si>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</si>
  <si>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</si>
  <si>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</si>
  <si>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</si>
  <si>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</si>
  <si>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</si>
  <si>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</si>
  <si>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</si>
  <si>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</si>
  <si>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</si>
  <si>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</si>
  <si>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</si>
  <si>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</si>
  <si>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</si>
  <si>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</si>
  <si>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</si>
  <si>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</si>
  <si>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</si>
  <si>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</si>
  <si>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</si>
  <si>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</si>
  <si>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</si>
  <si>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</si>
  <si>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</si>
  <si>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</si>
  <si>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</si>
  <si>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</si>
  <si>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</si>
  <si>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</si>
  <si>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</si>
  <si>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IČO</t>
  </si>
  <si>
    <t>Subjekt</t>
  </si>
  <si>
    <t>Právna forma</t>
  </si>
  <si>
    <t>Ulica a číslo domu</t>
  </si>
  <si>
    <t>Mesto</t>
  </si>
  <si>
    <t>PSČ</t>
  </si>
  <si>
    <t>Webové sídlo</t>
  </si>
  <si>
    <t>E-mail</t>
  </si>
  <si>
    <t>Štatutárny zástupca</t>
  </si>
  <si>
    <t>Štatutár - funkcia</t>
  </si>
  <si>
    <t>Kontakná osoba</t>
  </si>
  <si>
    <t>Kontakt
telefón</t>
  </si>
  <si>
    <t>42266653</t>
  </si>
  <si>
    <t>ARMWRESTLING KLUB SENEC</t>
  </si>
  <si>
    <t>občianske združenie</t>
  </si>
  <si>
    <t>M. Urbana 1</t>
  </si>
  <si>
    <t>Senec</t>
  </si>
  <si>
    <t>903 01</t>
  </si>
  <si>
    <t>www.facebook.com/SenecHand</t>
  </si>
  <si>
    <t>marian.capla@gmail.com</t>
  </si>
  <si>
    <t>Marian Čapla</t>
  </si>
  <si>
    <t>prezident</t>
  </si>
  <si>
    <t>00681482</t>
  </si>
  <si>
    <t>Asociácia športu pre všetkých Slovenskej republiky</t>
  </si>
  <si>
    <t>Junácka 6</t>
  </si>
  <si>
    <t>Bratislava 3</t>
  </si>
  <si>
    <t>832 80</t>
  </si>
  <si>
    <t>www.aspv.sk</t>
  </si>
  <si>
    <t>aspv@aspv.sk</t>
  </si>
  <si>
    <t>Ján Holko</t>
  </si>
  <si>
    <t>predseda</t>
  </si>
  <si>
    <t>37896750</t>
  </si>
  <si>
    <t>Boccia klub Lučenec</t>
  </si>
  <si>
    <t>M.R.Štefánika 406</t>
  </si>
  <si>
    <t>Lučenec</t>
  </si>
  <si>
    <t>984 01</t>
  </si>
  <si>
    <t>www.bocce.sk</t>
  </si>
  <si>
    <t>bocciaklublc@gmail.com</t>
  </si>
  <si>
    <t>Ján Macko</t>
  </si>
  <si>
    <t>42176221</t>
  </si>
  <si>
    <t>Bratislavský maratón, o.z.</t>
  </si>
  <si>
    <t>Nevädzová 6</t>
  </si>
  <si>
    <t>Bratislava 2</t>
  </si>
  <si>
    <t>821 01</t>
  </si>
  <si>
    <t>www.bratislavskymaratonoz.sk</t>
  </si>
  <si>
    <t>judr.pukalovic@gmail.com</t>
  </si>
  <si>
    <t>Jozef Pukalovič</t>
  </si>
  <si>
    <t>predseda výboru</t>
  </si>
  <si>
    <t>42254388</t>
  </si>
  <si>
    <t>DEAFLYMPIJSKÝ VÝBOR SLOVENSKA</t>
  </si>
  <si>
    <t>Blumentálska 24</t>
  </si>
  <si>
    <t>Bratislava 1</t>
  </si>
  <si>
    <t>811 07</t>
  </si>
  <si>
    <t>www.deaflympic.sk</t>
  </si>
  <si>
    <t>office@deaflympic.sk</t>
  </si>
  <si>
    <t>Miloš Štefek</t>
  </si>
  <si>
    <t>generálny sekretár</t>
  </si>
  <si>
    <t>Dušan Dědeček</t>
  </si>
  <si>
    <t>00177474</t>
  </si>
  <si>
    <t>Dobrovoľná požiarna ochrana Slovenskej republiky</t>
  </si>
  <si>
    <t>Kutuzovova 17</t>
  </si>
  <si>
    <t>831 03</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</si>
  <si>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</si>
  <si>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</si>
  <si>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</si>
  <si>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</si>
  <si>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</si>
  <si>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</si>
  <si>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</si>
  <si>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</si>
  <si>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</si>
  <si>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</si>
  <si>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</si>
  <si>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</si>
  <si>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</si>
  <si>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</si>
  <si>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</si>
  <si>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</si>
  <si>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</si>
  <si>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</si>
  <si>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</si>
  <si>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</si>
  <si>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</si>
  <si>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</si>
  <si>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</si>
  <si>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</si>
  <si>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</si>
  <si>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831 02</t>
  </si>
  <si>
    <t>www.kin-ball.sk</t>
  </si>
  <si>
    <t>ima@ima.sk</t>
  </si>
  <si>
    <t>Ivor Dian</t>
  </si>
  <si>
    <t>Aurel Bitter</t>
  </si>
  <si>
    <t>42229910</t>
  </si>
  <si>
    <t>Integrácia svieti pre všetky deti rovnako</t>
  </si>
  <si>
    <t>Tkáčska 2</t>
  </si>
  <si>
    <t>Prešov</t>
  </si>
  <si>
    <t>080 01</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</si>
  <si>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</si>
  <si>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</si>
  <si>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</si>
  <si>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</si>
  <si>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</si>
  <si>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</si>
  <si>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</si>
  <si>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</si>
  <si>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</si>
  <si>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</si>
  <si>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</si>
  <si>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</si>
  <si>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</si>
  <si>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</si>
  <si>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</si>
  <si>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</si>
  <si>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</si>
  <si>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</si>
  <si>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</si>
  <si>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</si>
  <si>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</si>
  <si>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</si>
  <si>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</si>
  <si>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</si>
  <si>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</si>
  <si>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</si>
  <si>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</si>
  <si>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</si>
  <si>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</si>
  <si>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</si>
  <si>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</si>
  <si>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</si>
  <si>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</si>
  <si>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</si>
  <si>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</si>
  <si>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</si>
  <si>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Bratislava 4</t>
  </si>
  <si>
    <t>841 04</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</si>
  <si>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</si>
  <si>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</si>
  <si>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</si>
  <si>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</si>
  <si>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</si>
  <si>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</si>
  <si>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</si>
  <si>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</si>
  <si>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</si>
  <si>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</si>
  <si>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</si>
  <si>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</si>
  <si>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</si>
  <si>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</si>
  <si>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</si>
  <si>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</si>
  <si>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</si>
  <si>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</si>
  <si>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</si>
  <si>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Tomáš Kovács</t>
  </si>
  <si>
    <t>30813077</t>
  </si>
  <si>
    <t>Konfederácia športových zväzov SR</t>
  </si>
  <si>
    <t>www.sport-fed.sk</t>
  </si>
  <si>
    <t>office@sport-fed.sk</t>
  </si>
  <si>
    <t>Marián Kukumberg</t>
  </si>
  <si>
    <t>Zdenko Kríž</t>
  </si>
  <si>
    <t>47845660</t>
  </si>
  <si>
    <t>Košická Futbalová Aréna a. s.</t>
  </si>
  <si>
    <t>akciová spoločnosť</t>
  </si>
  <si>
    <t>Trieda SNP 48/A</t>
  </si>
  <si>
    <t>Košice</t>
  </si>
  <si>
    <t>040 11</t>
  </si>
  <si>
    <t>www.kosice.sk/kfa.php</t>
  </si>
  <si>
    <t>martin.petrusko@kosice.sk</t>
  </si>
  <si>
    <t>Martin Petruško, Ján Jakubov</t>
  </si>
  <si>
    <t>predseda, člen predstavenstva</t>
  </si>
  <si>
    <t>Martin Petruško</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</si>
  <si>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</si>
  <si>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</si>
  <si>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</si>
  <si>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</si>
  <si>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</si>
  <si>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</si>
  <si>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</si>
  <si>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</si>
  <si>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</si>
  <si>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Žilina</t>
  </si>
  <si>
    <t>010 01</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</si>
  <si>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</si>
  <si>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</si>
  <si>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</si>
  <si>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</si>
  <si>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</si>
  <si>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</si>
  <si>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</si>
  <si>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</si>
  <si>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</si>
  <si>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</si>
  <si>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</si>
  <si>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</si>
  <si>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</si>
  <si>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</si>
  <si>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</si>
  <si>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</si>
  <si>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</si>
  <si>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</si>
  <si>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</si>
  <si>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</si>
  <si>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</si>
  <si>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</si>
  <si>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</si>
  <si>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</si>
  <si>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</si>
  <si>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</si>
  <si>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</si>
  <si>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</si>
  <si>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</si>
  <si>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</si>
  <si>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</si>
  <si>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</si>
  <si>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Vysoké Tatry</t>
  </si>
  <si>
    <t>062 01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</si>
  <si>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</si>
  <si>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</si>
  <si>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</si>
  <si>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</si>
  <si>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</si>
  <si>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</si>
  <si>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</si>
  <si>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</si>
  <si>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</si>
  <si>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</si>
  <si>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</si>
  <si>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</si>
  <si>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</si>
  <si>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</si>
  <si>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</si>
  <si>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</si>
  <si>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</si>
  <si>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</si>
  <si>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</si>
  <si>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</si>
  <si>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</si>
  <si>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</si>
  <si>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</si>
  <si>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</si>
  <si>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</si>
  <si>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</si>
  <si>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</si>
  <si>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</si>
  <si>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</si>
  <si>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</si>
  <si>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</si>
  <si>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</si>
  <si>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</si>
  <si>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</si>
  <si>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</si>
  <si>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</si>
  <si>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</si>
  <si>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</si>
  <si>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</si>
  <si>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</si>
  <si>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</si>
  <si>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</si>
  <si>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040 01</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</si>
  <si>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</si>
  <si>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</si>
  <si>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</si>
  <si>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</si>
  <si>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</si>
  <si>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</si>
  <si>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</si>
  <si>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</si>
  <si>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</si>
  <si>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</si>
  <si>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</si>
  <si>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</si>
  <si>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</si>
  <si>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</si>
  <si>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</si>
  <si>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30787009</t>
  </si>
  <si>
    <t>Slovenská asociácia amerického futbalu, o.z.</t>
  </si>
  <si>
    <t>Revolučná 3289/1</t>
  </si>
  <si>
    <t>www.saaf.sk</t>
  </si>
  <si>
    <t>info@saaf.sk</t>
  </si>
  <si>
    <t>Ján Polák</t>
  </si>
  <si>
    <t>00631655</t>
  </si>
  <si>
    <t>Slovenská asociácia boccie</t>
  </si>
  <si>
    <t>Štefana Moyzesa 57/4304</t>
  </si>
  <si>
    <t>slovenska.asociacia.bocce@gmail.com</t>
  </si>
  <si>
    <t xml:space="preserve">Veronika Obročníková </t>
  </si>
  <si>
    <t xml:space="preserve">podpredsedníčka </t>
  </si>
  <si>
    <t>Obročníková Veronika</t>
  </si>
  <si>
    <t>42019541</t>
  </si>
  <si>
    <t>Slovenská asociácia čínskeho wushu</t>
  </si>
  <si>
    <t>Námestie SNP 11</t>
  </si>
  <si>
    <t>Banská Bystrica</t>
  </si>
  <si>
    <t>974 01</t>
  </si>
  <si>
    <t>www.wushuslovakia.sk</t>
  </si>
  <si>
    <t>email@wushuslovakia.sk</t>
  </si>
  <si>
    <t>Ľubomír France</t>
  </si>
  <si>
    <t>03810108</t>
  </si>
  <si>
    <t>Slovenská Asociácia Dynamickej Streľby</t>
  </si>
  <si>
    <t>Urxova 6751/4</t>
  </si>
  <si>
    <t>Prešov - Solivar</t>
  </si>
  <si>
    <t>080 05</t>
  </si>
  <si>
    <t>www.sads.sk</t>
  </si>
  <si>
    <t>prezident@sads.sk</t>
  </si>
  <si>
    <t>Janette Haviarová</t>
  </si>
  <si>
    <t>Bystrík Zachar</t>
  </si>
  <si>
    <t>30842069</t>
  </si>
  <si>
    <t>Slovenská asociácia fitnes, kulturistiky a silového trojboja</t>
  </si>
  <si>
    <t>www.sakst.sk</t>
  </si>
  <si>
    <t>safkst@gmail.com</t>
  </si>
  <si>
    <t>Boris Mlsna</t>
  </si>
  <si>
    <t>31749852</t>
  </si>
  <si>
    <t>Slovenská asociácia Frisbee</t>
  </si>
  <si>
    <t>Eisnerova 6131/13</t>
  </si>
  <si>
    <t>841 07</t>
  </si>
  <si>
    <t>www.szf.sk</t>
  </si>
  <si>
    <t>safslovakia@gmail.com</t>
  </si>
  <si>
    <t>Juraj Turan</t>
  </si>
  <si>
    <t>predseda výkonnej rady</t>
  </si>
  <si>
    <t>Tomáš Lehuta</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</si>
  <si>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</si>
  <si>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</si>
  <si>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</si>
  <si>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</si>
  <si>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</si>
  <si>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</si>
  <si>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</si>
  <si>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</si>
  <si>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</si>
  <si>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</si>
  <si>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</si>
  <si>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</si>
  <si>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</si>
  <si>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</si>
  <si>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</si>
  <si>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</si>
  <si>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</si>
  <si>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</si>
  <si>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</si>
  <si>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</si>
  <si>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</si>
  <si>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</si>
  <si>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</si>
  <si>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</si>
  <si>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</si>
  <si>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</si>
  <si>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</si>
  <si>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</si>
  <si>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</si>
  <si>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</si>
  <si>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</si>
  <si>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</si>
  <si>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</si>
  <si>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</si>
  <si>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</si>
  <si>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</si>
  <si>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</si>
  <si>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</si>
  <si>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</si>
  <si>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</si>
  <si>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</si>
  <si>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</si>
  <si>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</si>
  <si>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</si>
  <si>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</si>
  <si>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831 04</t>
  </si>
  <si>
    <t>www.sass.sk</t>
  </si>
  <si>
    <t>sass@sass.sk</t>
  </si>
  <si>
    <t>Marian Majzlík</t>
  </si>
  <si>
    <t>Jana Valušková</t>
  </si>
  <si>
    <t>30814910</t>
  </si>
  <si>
    <t>Slovenská asociácia Taekwondo WTF</t>
  </si>
  <si>
    <t>www.satkd.sk</t>
  </si>
  <si>
    <t>satkd.wtf@gmail.com</t>
  </si>
  <si>
    <t>Pavel Ižarik</t>
  </si>
  <si>
    <t>17316761</t>
  </si>
  <si>
    <t>Slovenská asociácia univerzitného športu</t>
  </si>
  <si>
    <t>Trnavská cesta 37</t>
  </si>
  <si>
    <t>www.saus.sk</t>
  </si>
  <si>
    <t>saus@saus.sk</t>
  </si>
  <si>
    <t>Július Dubovský</t>
  </si>
  <si>
    <t>Michaela Masárová</t>
  </si>
  <si>
    <t>30844568</t>
  </si>
  <si>
    <t>Slovenská baseballová federácia</t>
  </si>
  <si>
    <t>www.baseballslovakia.com</t>
  </si>
  <si>
    <t>office@baseballslovakia.com</t>
  </si>
  <si>
    <t>Dušan Noga</t>
  </si>
  <si>
    <t>František Bunta</t>
  </si>
  <si>
    <t>17315166</t>
  </si>
  <si>
    <t>Slovenská basketbalová asociácia</t>
  </si>
  <si>
    <t>www.slovakbasket.sk</t>
  </si>
  <si>
    <t>sekretariat@slovakbasket.sk</t>
  </si>
  <si>
    <t>Pavel Bagin</t>
  </si>
  <si>
    <t>Štefan Kubík</t>
  </si>
  <si>
    <t>31744621</t>
  </si>
  <si>
    <t>Slovenská boxerská federácia</t>
  </si>
  <si>
    <t>Dr. Vladimíra Clementisa 10</t>
  </si>
  <si>
    <t>821 02</t>
  </si>
  <si>
    <t xml:space="preserve">www.sbf.sk </t>
  </si>
  <si>
    <t>sbf@sbf.sk</t>
  </si>
  <si>
    <t>Mária Rapčanová</t>
  </si>
  <si>
    <t>34003975</t>
  </si>
  <si>
    <t>Slovenská federácia karate a bojových umení</t>
  </si>
  <si>
    <t>Pajštúnska 1</t>
  </si>
  <si>
    <t>Bratislava 5</t>
  </si>
  <si>
    <t>851 02</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</si>
  <si>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</si>
  <si>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</si>
  <si>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</si>
  <si>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</si>
  <si>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</si>
  <si>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</si>
  <si>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</si>
  <si>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</si>
  <si>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</si>
  <si>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</si>
  <si>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</si>
  <si>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50284363</t>
  </si>
  <si>
    <t>Slovenská golfová asociácia</t>
  </si>
  <si>
    <t>Kukučínova 26</t>
  </si>
  <si>
    <t>www.skga.sk</t>
  </si>
  <si>
    <t>skga@skga.sk</t>
  </si>
  <si>
    <t>Tomáš Stoklasa, Miroslav Rusnák</t>
  </si>
  <si>
    <t>prezident, viceprezident</t>
  </si>
  <si>
    <t>Kamil Balga</t>
  </si>
  <si>
    <t>00688321</t>
  </si>
  <si>
    <t>Slovenská gymnastická federácia</t>
  </si>
  <si>
    <t>www.sgf.sk</t>
  </si>
  <si>
    <t>gymnastics@sgf.sk</t>
  </si>
  <si>
    <t>Ján Novák</t>
  </si>
  <si>
    <t>Monika Šišková</t>
  </si>
  <si>
    <t>00603091</t>
  </si>
  <si>
    <t>Slovenská hokejbalová únia</t>
  </si>
  <si>
    <t>www.hokejbalsr.sk</t>
  </si>
  <si>
    <t>hokejbal@hokejbal.sk</t>
  </si>
  <si>
    <t xml:space="preserve">Milan Ladiver </t>
  </si>
  <si>
    <t>viceprezident</t>
  </si>
  <si>
    <t>Július Száraz</t>
  </si>
  <si>
    <t>31787801</t>
  </si>
  <si>
    <t>SLOVENSKÁ JAZDECKÁ FEDERÁCIA</t>
  </si>
  <si>
    <t>www.sjf.sk</t>
  </si>
  <si>
    <t>info@sjf.sk</t>
  </si>
  <si>
    <t>Vladimír Chovan</t>
  </si>
  <si>
    <t>Zuzana Bačiak Masaryková</t>
  </si>
  <si>
    <t>50434101</t>
  </si>
  <si>
    <t>Slovenská kanoistika</t>
  </si>
  <si>
    <t>www.canoe.sk</t>
  </si>
  <si>
    <t>canoe@canoe.sk</t>
  </si>
  <si>
    <t>Boris Bergendi</t>
  </si>
  <si>
    <t>42133700</t>
  </si>
  <si>
    <t>Slovenská lyžiarska asociácia</t>
  </si>
  <si>
    <t>Karpatská 15</t>
  </si>
  <si>
    <t>Poprad</t>
  </si>
  <si>
    <t>058 01</t>
  </si>
  <si>
    <t xml:space="preserve">www.slovak-ski.sk </t>
  </si>
  <si>
    <t>sekretariat@slovak-ski.sk</t>
  </si>
  <si>
    <t>Ivan Ivanič, Marino Mersich, Ján Garaj</t>
  </si>
  <si>
    <t>prezident, viceprezident, viceprezident</t>
  </si>
  <si>
    <t>Radovan Cagala</t>
  </si>
  <si>
    <t>30813883</t>
  </si>
  <si>
    <t>Slovenská motocyklová federácia</t>
  </si>
  <si>
    <t>Športovcov 340</t>
  </si>
  <si>
    <t>Považská Bystrica</t>
  </si>
  <si>
    <t>017 01</t>
  </si>
  <si>
    <t>www.smf.sk</t>
  </si>
  <si>
    <t>smf@smf.sk</t>
  </si>
  <si>
    <t>Peter Smižík</t>
  </si>
  <si>
    <t>Tatiana Kašlíková</t>
  </si>
  <si>
    <t>34057587</t>
  </si>
  <si>
    <t>Slovenská Muay - Thai asociácia</t>
  </si>
  <si>
    <t>Rudohorská 31</t>
  </si>
  <si>
    <t xml:space="preserve">Banská Bystrica </t>
  </si>
  <si>
    <t>974 11</t>
  </si>
  <si>
    <t>www.smta.sk</t>
  </si>
  <si>
    <t>info@vladimirmoravcik.com</t>
  </si>
  <si>
    <t>Vladimír Moravčík</t>
  </si>
  <si>
    <t>Vladimír Piperek</t>
  </si>
  <si>
    <t>30806887</t>
  </si>
  <si>
    <t>Slovenská nohejbalová asociácia</t>
  </si>
  <si>
    <t>www.nohejbal-sk.sk</t>
  </si>
  <si>
    <t>sna@nohejbal-sk.sk</t>
  </si>
  <si>
    <t>Gabriel Viňanský</t>
  </si>
  <si>
    <t>36068764</t>
  </si>
  <si>
    <t>Slovenská plavecká federácia</t>
  </si>
  <si>
    <t>Za kasárňou 1</t>
  </si>
  <si>
    <t>www.swimmsvk.sk</t>
  </si>
  <si>
    <t>prezident@swimmsvk.sk</t>
  </si>
  <si>
    <t>Irena Adámková</t>
  </si>
  <si>
    <t>31813283</t>
  </si>
  <si>
    <t>Slovenská rope skippingová asociácia</t>
  </si>
  <si>
    <t>Podhradie 2</t>
  </si>
  <si>
    <t>Svätý Jur</t>
  </si>
  <si>
    <t xml:space="preserve">900 21 </t>
  </si>
  <si>
    <t>www.srsa.sk</t>
  </si>
  <si>
    <t>srsa@srsa.sk</t>
  </si>
  <si>
    <t>Zdena Bőhmová</t>
  </si>
  <si>
    <t>Pavlína Hadová</t>
  </si>
  <si>
    <t>30851459</t>
  </si>
  <si>
    <t>Slovenská rugbyová únia</t>
  </si>
  <si>
    <t>Hrobákova 1</t>
  </si>
  <si>
    <t>www.slovakrugby.sk</t>
  </si>
  <si>
    <t>michal.mihalik@noskopartners.eu</t>
  </si>
  <si>
    <t>Eduard Krützner</t>
  </si>
  <si>
    <t>Michal Mihálik</t>
  </si>
  <si>
    <t>37998919</t>
  </si>
  <si>
    <t>Slovenská skialpinistická asociácia</t>
  </si>
  <si>
    <t>Bobrovec 550</t>
  </si>
  <si>
    <t>Bobrovec</t>
  </si>
  <si>
    <t>032 21</t>
  </si>
  <si>
    <t>www.skialpuj.sk</t>
  </si>
  <si>
    <t>info@skialpuj.sk</t>
  </si>
  <si>
    <t>Matúš Danko</t>
  </si>
  <si>
    <t>Michaela Danková</t>
  </si>
  <si>
    <t>17316723</t>
  </si>
  <si>
    <t>Slovenská softballová asociácia</t>
  </si>
  <si>
    <t>www.softballslovakia.com</t>
  </si>
  <si>
    <t>office@softballslovakia.com</t>
  </si>
  <si>
    <t>Richard Bohunický</t>
  </si>
  <si>
    <t>30807018</t>
  </si>
  <si>
    <t>Slovenská squashová asociácia</t>
  </si>
  <si>
    <t>www.squash.sk</t>
  </si>
  <si>
    <t>gs@squash.sk</t>
  </si>
  <si>
    <t>Katarína Kollárová</t>
  </si>
  <si>
    <t>31745466</t>
  </si>
  <si>
    <t>Slovenská triatlonová únia</t>
  </si>
  <si>
    <t>www.triathlon.sk</t>
  </si>
  <si>
    <t>jurasek@triathlon.sk</t>
  </si>
  <si>
    <t>Jozef Jurášek</t>
  </si>
  <si>
    <t>00688819</t>
  </si>
  <si>
    <t>Slovenská volejbalová federácia</t>
  </si>
  <si>
    <t>www.svf.sk</t>
  </si>
  <si>
    <t>svf@svf.sk</t>
  </si>
  <si>
    <t>Martin Kraščenič</t>
  </si>
  <si>
    <t>Tomáš Singer</t>
  </si>
  <si>
    <t>36063835</t>
  </si>
  <si>
    <t>Slovenský atletický zväz</t>
  </si>
  <si>
    <t>Bajkalská 7A</t>
  </si>
  <si>
    <t>www.atletika.sk</t>
  </si>
  <si>
    <t>gubricky@atletika.sk</t>
  </si>
  <si>
    <t>Peter Korčok, Vladimír Gubrický</t>
  </si>
  <si>
    <t>prezident, generálny sekretár</t>
  </si>
  <si>
    <t>Vladimír Gubrický</t>
  </si>
  <si>
    <t>30845688</t>
  </si>
  <si>
    <t>Slovenský bežecký spolok</t>
  </si>
  <si>
    <t>www.behy.sk</t>
  </si>
  <si>
    <t>sbs@zoznam.sk</t>
  </si>
  <si>
    <t xml:space="preserve"> Jozef Baráth</t>
  </si>
  <si>
    <t>Stanislav Moravčík</t>
  </si>
  <si>
    <t>31753825</t>
  </si>
  <si>
    <t>Slovenský biliardový zväz</t>
  </si>
  <si>
    <t>www.onlinebiliard.sk</t>
  </si>
  <si>
    <t>koniar@sbiz.sk</t>
  </si>
  <si>
    <t>Samuel Koniar</t>
  </si>
  <si>
    <t>36128147</t>
  </si>
  <si>
    <t>Slovenský bowlingový zväz</t>
  </si>
  <si>
    <t>Werferova 1</t>
  </si>
  <si>
    <t xml:space="preserve">Košice </t>
  </si>
  <si>
    <t>www.slovakbowling.sk</t>
  </si>
  <si>
    <t>sekretariat@slovakbowling.sk</t>
  </si>
  <si>
    <t>Vladimír Merkovský</t>
  </si>
  <si>
    <t>31770908</t>
  </si>
  <si>
    <t>Slovenský bridžový zväz</t>
  </si>
  <si>
    <t>Lopenícka 1/A</t>
  </si>
  <si>
    <t>www.bridgeclub.sk</t>
  </si>
  <si>
    <t>sbz@bridgeclub.sk</t>
  </si>
  <si>
    <t>Peter Belčák</t>
  </si>
  <si>
    <t>37841866</t>
  </si>
  <si>
    <t>Slovenský curlingový zväz</t>
  </si>
  <si>
    <t>Mostová 2</t>
  </si>
  <si>
    <t>811 02</t>
  </si>
  <si>
    <t>www.curling.sk</t>
  </si>
  <si>
    <t>office@curling.sk</t>
  </si>
  <si>
    <t>Pavol Pitoňák</t>
  </si>
  <si>
    <t>34009388</t>
  </si>
  <si>
    <t>Slovenský cykloklub</t>
  </si>
  <si>
    <t>Námestie Slobody 1716/6</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</si>
  <si>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</si>
  <si>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</si>
  <si>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</si>
  <si>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</si>
  <si>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</si>
  <si>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</si>
  <si>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</si>
  <si>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</si>
  <si>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</si>
  <si>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</si>
  <si>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</si>
  <si>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</si>
  <si>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</si>
  <si>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</si>
  <si>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Igor Koller</t>
  </si>
  <si>
    <t>31771688</t>
  </si>
  <si>
    <t>Slovenský kolkársky zväz</t>
  </si>
  <si>
    <t>Gagarinova 2872/3</t>
  </si>
  <si>
    <t>www.kolky.sk</t>
  </si>
  <si>
    <t>sekretariat@kolky.sk</t>
  </si>
  <si>
    <t>Štefan Kočan</t>
  </si>
  <si>
    <t>Eva Ondrejkovičová</t>
  </si>
  <si>
    <t>31805540</t>
  </si>
  <si>
    <t>Slovenský krasokorčuliarsky zväz</t>
  </si>
  <si>
    <t>Záhradnícka 95</t>
  </si>
  <si>
    <t>821 08</t>
  </si>
  <si>
    <t>www.kraso.sk</t>
  </si>
  <si>
    <t>slovakskating@kraso.sk</t>
  </si>
  <si>
    <t>Jozef Beständig</t>
  </si>
  <si>
    <t>30793009</t>
  </si>
  <si>
    <t>Slovenský lukostrelecký zväz</t>
  </si>
  <si>
    <t>www.archerysvk.sk</t>
  </si>
  <si>
    <t>office@archerysvk.sk</t>
  </si>
  <si>
    <t>Vladimír Hurban</t>
  </si>
  <si>
    <t>Alena Hurbanová</t>
  </si>
  <si>
    <t>00677604</t>
  </si>
  <si>
    <t>Slovenský národný aeroklub generála Milana Rastislava Štefánika</t>
  </si>
  <si>
    <t>Pri Rajčianke 49</t>
  </si>
  <si>
    <t>www.sna.sk</t>
  </si>
  <si>
    <t>sna@sna.sk</t>
  </si>
  <si>
    <t>Ján Mikuš</t>
  </si>
  <si>
    <t>Miroslav Gábor</t>
  </si>
  <si>
    <t>30811082</t>
  </si>
  <si>
    <t>Slovenský olympijský výbor</t>
  </si>
  <si>
    <t>838 08</t>
  </si>
  <si>
    <t>www.olympic.sk</t>
  </si>
  <si>
    <t>office@olympic.sk</t>
  </si>
  <si>
    <t>Anton Siekel</t>
  </si>
  <si>
    <t>Gábor Asványi</t>
  </si>
  <si>
    <t>17315484</t>
  </si>
  <si>
    <t>Slovenský Orol</t>
  </si>
  <si>
    <t>Radlinského 28</t>
  </si>
  <si>
    <t>www.slovenskyorol.sk</t>
  </si>
  <si>
    <t>info@slovenskyorol.sk</t>
  </si>
  <si>
    <t>Jozef Gálik</t>
  </si>
  <si>
    <t>31745661</t>
  </si>
  <si>
    <t>Slovenský paralympijský výbor</t>
  </si>
  <si>
    <t>Benediktiho 5</t>
  </si>
  <si>
    <t>811 05</t>
  </si>
  <si>
    <t>www.spv.sk</t>
  </si>
  <si>
    <t>spcoffice@spv.sk</t>
  </si>
  <si>
    <t>Ján Riapoš</t>
  </si>
  <si>
    <t>00178209</t>
  </si>
  <si>
    <t>Slovenský rybársky zväz</t>
  </si>
  <si>
    <t>Andreja Kmeťa 20</t>
  </si>
  <si>
    <t>010 55</t>
  </si>
  <si>
    <t>www.srzrada.sk</t>
  </si>
  <si>
    <t>sport@srzrada.sk</t>
  </si>
  <si>
    <t>Ľuboš Javor</t>
  </si>
  <si>
    <t>tajomník</t>
  </si>
  <si>
    <t>Mária Sprušanská</t>
  </si>
  <si>
    <t>30688060</t>
  </si>
  <si>
    <t>Slovenský rýchlokorčuliarsky zväz</t>
  </si>
  <si>
    <t>Za Hornádom 15</t>
  </si>
  <si>
    <t>Spišská Nová Ves</t>
  </si>
  <si>
    <t>052 01</t>
  </si>
  <si>
    <t>www.speedskating.sk</t>
  </si>
  <si>
    <t>strack@stez.sk</t>
  </si>
  <si>
    <t>Ján Magdoško</t>
  </si>
  <si>
    <t>30806836</t>
  </si>
  <si>
    <t>Slovenský stolnotenisový zväz</t>
  </si>
  <si>
    <t>Černockého 6</t>
  </si>
  <si>
    <t>831 53</t>
  </si>
  <si>
    <t>www.sstz.sk</t>
  </si>
  <si>
    <t>sstz1@sstz.sk</t>
  </si>
  <si>
    <t>Anton Hamran</t>
  </si>
  <si>
    <t>00603341</t>
  </si>
  <si>
    <t>Slovenský strelecký zväz (SSZ)</t>
  </si>
  <si>
    <t>Wolkrova 4</t>
  </si>
  <si>
    <t>851 01</t>
  </si>
  <si>
    <t>www.shooting.sk</t>
  </si>
  <si>
    <t>ssz@shooting.sk</t>
  </si>
  <si>
    <t>Miloslav Benca</t>
  </si>
  <si>
    <t>Dagmar Raschmanová</t>
  </si>
  <si>
    <t>17310571</t>
  </si>
  <si>
    <t>Slovenský šachový zväz</t>
  </si>
  <si>
    <t>www.chess.sk</t>
  </si>
  <si>
    <t>sekretariat@chess.sk</t>
  </si>
  <si>
    <t>František Jablonický</t>
  </si>
  <si>
    <t>Vladimír Szűcs</t>
  </si>
  <si>
    <t>30806437</t>
  </si>
  <si>
    <t>Slovenský šermiarsky zväz</t>
  </si>
  <si>
    <t>Trnavská cesta 39</t>
  </si>
  <si>
    <t>www.slovak-fencing.sk</t>
  </si>
  <si>
    <t>slovakfencing@mail.t-com.sk</t>
  </si>
  <si>
    <t>Tatiana Drobná</t>
  </si>
  <si>
    <t>Gabriela Geršiová</t>
  </si>
  <si>
    <t>30811384</t>
  </si>
  <si>
    <t>Slovenský tenisový zväz</t>
  </si>
  <si>
    <t>Príkopova 6</t>
  </si>
  <si>
    <t>www.stz.sk</t>
  </si>
  <si>
    <t>stz@stz.sk</t>
  </si>
  <si>
    <t>Tibor Macko</t>
  </si>
  <si>
    <t>Michal Sihelník</t>
  </si>
  <si>
    <t>00688304</t>
  </si>
  <si>
    <t>Slovenský veslársky zväz</t>
  </si>
  <si>
    <t>832 08</t>
  </si>
  <si>
    <t>www.veslovanie.sk</t>
  </si>
  <si>
    <t>rowingslovakia@gmail.com</t>
  </si>
  <si>
    <t>Alexander Dénes</t>
  </si>
  <si>
    <t>Oľga Nikovová</t>
  </si>
  <si>
    <t>31791981</t>
  </si>
  <si>
    <t>SLOVENSKÝ ZÁPASNÍCKY ZVÄZ</t>
  </si>
  <si>
    <t>Junácka 2951/6</t>
  </si>
  <si>
    <t>www.zapasenie.sk</t>
  </si>
  <si>
    <t>szz@zapasenie.sk</t>
  </si>
  <si>
    <t>Zoltán Szeiler, Elena Valentová</t>
  </si>
  <si>
    <t>viceprezident, generálna sekretárka</t>
  </si>
  <si>
    <t>Elena Valentová</t>
  </si>
  <si>
    <t>30811546</t>
  </si>
  <si>
    <t>Slovenský zväz bedmintonu</t>
  </si>
  <si>
    <t>Slovenská 19</t>
  </si>
  <si>
    <t>www.bedminton.sk</t>
  </si>
  <si>
    <t>sekretar@bedminton.sk</t>
  </si>
  <si>
    <t>Peter Tarcala</t>
  </si>
  <si>
    <t>35656743</t>
  </si>
  <si>
    <t>Slovenský zväz biatlonu</t>
  </si>
  <si>
    <t>Partizánska cesta 3501/71</t>
  </si>
  <si>
    <t>www.biathlon.sk</t>
  </si>
  <si>
    <t>svk@biathlon.sk</t>
  </si>
  <si>
    <t>Tomáš Fusko</t>
  </si>
  <si>
    <t>Silvia Šarkozi</t>
  </si>
  <si>
    <t>36067580</t>
  </si>
  <si>
    <t>Slovenský zväz bobistov</t>
  </si>
  <si>
    <t>Líščie údolie 134</t>
  </si>
  <si>
    <t>www.boby.sk</t>
  </si>
  <si>
    <t>szb@boby.sk</t>
  </si>
  <si>
    <t>Milan Jagnešák</t>
  </si>
  <si>
    <t>Zdenka Jagnešáková</t>
  </si>
  <si>
    <t>00684112</t>
  </si>
  <si>
    <t>Slovenský zväz cyklistiky</t>
  </si>
  <si>
    <t>www.cyklistikaszc.sk</t>
  </si>
  <si>
    <t>szc@cyklistikaszc.sk</t>
  </si>
  <si>
    <t>Peter Privara, Katarína Jakubová</t>
  </si>
  <si>
    <t>Katarína Jakubová</t>
  </si>
  <si>
    <t>31806431</t>
  </si>
  <si>
    <t>Slovenský zväz dráhového golfu</t>
  </si>
  <si>
    <t>www.minigolfsport.sk</t>
  </si>
  <si>
    <t>secretary@minigolfsport.sk</t>
  </si>
  <si>
    <t>František Drgoň</t>
  </si>
  <si>
    <t>René Šimanský</t>
  </si>
  <si>
    <t>31795421</t>
  </si>
  <si>
    <t>Slovenský zväz florbalu</t>
  </si>
  <si>
    <t>www.szfb.sk</t>
  </si>
  <si>
    <t>info@szfb.sk</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</si>
  <si>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</si>
  <si>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</si>
  <si>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</si>
  <si>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</si>
  <si>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</si>
  <si>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</si>
  <si>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</si>
  <si>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</si>
  <si>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</si>
  <si>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</si>
  <si>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</si>
  <si>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Marián Babjak</t>
  </si>
  <si>
    <t>Zuzana Bodnáriková</t>
  </si>
  <si>
    <t>17308518</t>
  </si>
  <si>
    <t>Slovenský zväz Judo</t>
  </si>
  <si>
    <t>www.judo.sk</t>
  </si>
  <si>
    <t>szj@judo.sk</t>
  </si>
  <si>
    <t>Ján Krišanda</t>
  </si>
  <si>
    <t>Peter Pisoň</t>
  </si>
  <si>
    <t>30811571</t>
  </si>
  <si>
    <t>Slovenský Zväz Karate</t>
  </si>
  <si>
    <t>www.karate.sk</t>
  </si>
  <si>
    <t>karate@karate.sk</t>
  </si>
  <si>
    <t>Daniel Líška</t>
  </si>
  <si>
    <t>Leopold Roman</t>
  </si>
  <si>
    <t>31119247</t>
  </si>
  <si>
    <t>Slovenský zväz kickboxu</t>
  </si>
  <si>
    <t>www.slovak-kickboxing.sk</t>
  </si>
  <si>
    <t>onuscak@kickboxing.sk</t>
  </si>
  <si>
    <t>Peter Onuščák</t>
  </si>
  <si>
    <t>Viliam Sabol</t>
  </si>
  <si>
    <t>30845386</t>
  </si>
  <si>
    <t>Slovenský zväz ľadového hokeja</t>
  </si>
  <si>
    <t>Trnavská cesta 27/B</t>
  </si>
  <si>
    <t>www.hockeyslovakia.sk</t>
  </si>
  <si>
    <t>baluska@szlh.sk</t>
  </si>
  <si>
    <t>Vladimír Baluška</t>
  </si>
  <si>
    <t>ekonomický riaditeľ</t>
  </si>
  <si>
    <t>30865930</t>
  </si>
  <si>
    <t>Slovenský zväz malého futbalu</t>
  </si>
  <si>
    <t>Jašíková 24</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</si>
  <si>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</si>
  <si>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</si>
  <si>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</si>
  <si>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</si>
  <si>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</si>
  <si>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</si>
  <si>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</si>
  <si>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</si>
  <si>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</si>
  <si>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</si>
  <si>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</si>
  <si>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</si>
  <si>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</si>
  <si>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</si>
  <si>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Juraj Nemec</t>
  </si>
  <si>
    <t>Milan Mazúr</t>
  </si>
  <si>
    <t>31751075</t>
  </si>
  <si>
    <t>Slovenský zväz pozemného hokeja</t>
  </si>
  <si>
    <t>Jurkovičova 5</t>
  </si>
  <si>
    <t>831 06</t>
  </si>
  <si>
    <t>www.szph.sk</t>
  </si>
  <si>
    <t>szph@szph.sk</t>
  </si>
  <si>
    <t>Ľudmila Pastorová</t>
  </si>
  <si>
    <t>Mariana Mankovecká</t>
  </si>
  <si>
    <t>37818058</t>
  </si>
  <si>
    <t>Slovenský zväz psích záprahov</t>
  </si>
  <si>
    <t>M.R.Štefánika 217/191</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</si>
  <si>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</si>
  <si>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</si>
  <si>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</si>
  <si>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</si>
  <si>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</si>
  <si>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</si>
  <si>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</si>
  <si>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</si>
  <si>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</si>
  <si>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</si>
  <si>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</si>
  <si>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</si>
  <si>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</si>
  <si>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</si>
  <si>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</si>
  <si>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</si>
  <si>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Nové Zámky</t>
  </si>
  <si>
    <t>940 77</t>
  </si>
  <si>
    <t>www.szrtnz.sk</t>
  </si>
  <si>
    <t>szrtnz@szm.sk</t>
  </si>
  <si>
    <t>Juraj Mészáros</t>
  </si>
  <si>
    <t>31989373</t>
  </si>
  <si>
    <t>Slovenský zväz sánkarov</t>
  </si>
  <si>
    <t>Starý Smokovec 18074</t>
  </si>
  <si>
    <t>www.sane.sk</t>
  </si>
  <si>
    <t>sane@stonline.sk</t>
  </si>
  <si>
    <t>Jozef Škvarek</t>
  </si>
  <si>
    <t>Viera Bachárová Findurová</t>
  </si>
  <si>
    <t>37938941</t>
  </si>
  <si>
    <t>Slovenský zväz Taekwon-Do ITF</t>
  </si>
  <si>
    <t>Trnavská 18</t>
  </si>
  <si>
    <t>Smolenice</t>
  </si>
  <si>
    <t>919 04</t>
  </si>
  <si>
    <t>www.sztkd-itf.sk</t>
  </si>
  <si>
    <t>ladislav.hunady@gmail.com</t>
  </si>
  <si>
    <t>Ladislav Huňady</t>
  </si>
  <si>
    <t>00684767</t>
  </si>
  <si>
    <t>Slovenský zväz tanečného športu</t>
  </si>
  <si>
    <t>Škultétyho 3030/1</t>
  </si>
  <si>
    <t>www.szts.sk</t>
  </si>
  <si>
    <t>szts@szts.sk</t>
  </si>
  <si>
    <t>Petr Horáček</t>
  </si>
  <si>
    <t>Peter Vidašič</t>
  </si>
  <si>
    <t>22665234</t>
  </si>
  <si>
    <t>Slovenský zväz telesne postihnutých športovcov</t>
  </si>
  <si>
    <t>www.sztps.sk</t>
  </si>
  <si>
    <t>tps@sztps.sk</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</si>
  <si>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</si>
  <si>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</si>
  <si>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</si>
  <si>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</si>
  <si>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</si>
  <si>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</si>
  <si>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</si>
  <si>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</si>
  <si>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</si>
  <si>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</si>
  <si>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</si>
  <si>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</si>
  <si>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Vladimír Slaný</t>
  </si>
  <si>
    <t>31796079</t>
  </si>
  <si>
    <t>Slovenský zväz vzpierania</t>
  </si>
  <si>
    <t>www.vzpieranie.sk</t>
  </si>
  <si>
    <t>szv@vzpieranie.sk</t>
  </si>
  <si>
    <t>Ján Štefánik</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</si>
  <si>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</si>
  <si>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</si>
  <si>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</si>
  <si>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</si>
  <si>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</si>
  <si>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</si>
  <si>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</si>
  <si>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</si>
  <si>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</si>
  <si>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</si>
  <si>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</si>
  <si>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</si>
  <si>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</si>
  <si>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</si>
  <si>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</si>
  <si>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</si>
  <si>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</si>
  <si>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</si>
  <si>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</si>
  <si>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</si>
  <si>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</si>
  <si>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</si>
  <si>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</si>
  <si>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</si>
  <si>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</si>
  <si>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</si>
  <si>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</si>
  <si>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</si>
  <si>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</si>
  <si>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</si>
  <si>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</si>
  <si>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</si>
  <si>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</si>
  <si>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</si>
  <si>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</si>
  <si>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</si>
  <si>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</si>
  <si>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</si>
  <si>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</si>
  <si>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</si>
  <si>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</si>
  <si>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</si>
  <si>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</si>
  <si>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</si>
  <si>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</si>
  <si>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</si>
  <si>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</si>
  <si>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</si>
  <si>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</si>
  <si>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</si>
  <si>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</si>
  <si>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</si>
  <si>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</si>
  <si>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</si>
  <si>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</si>
  <si>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</si>
  <si>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</si>
  <si>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</si>
  <si>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</si>
  <si>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</si>
  <si>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</si>
  <si>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</si>
  <si>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</si>
  <si>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</si>
  <si>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</si>
  <si>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</si>
  <si>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</si>
  <si>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</si>
  <si>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</si>
  <si>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</si>
  <si>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</si>
  <si>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</si>
  <si>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</si>
  <si>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</si>
  <si>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</si>
  <si>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</si>
  <si>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</si>
  <si>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</si>
  <si>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</si>
  <si>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</si>
  <si>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</si>
  <si>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35538015</t>
  </si>
  <si>
    <t>Združenie šípkarských organizácií</t>
  </si>
  <si>
    <t>Szakkayho 1</t>
  </si>
  <si>
    <t>www.slovakiadart.sk</t>
  </si>
  <si>
    <t>info@sipky.sk</t>
  </si>
  <si>
    <t>Karol Kirchner</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</si>
  <si>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</si>
  <si>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</si>
  <si>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</si>
  <si>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</si>
  <si>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</si>
  <si>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</si>
  <si>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</si>
  <si>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</si>
  <si>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</si>
  <si>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</si>
  <si>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</si>
  <si>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</si>
  <si>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</si>
  <si>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</si>
  <si>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00585319</t>
  </si>
  <si>
    <t>Zväz potápačov Slovenska</t>
  </si>
  <si>
    <t>www.zps-diving.sk</t>
  </si>
  <si>
    <t>zps@zps-diving.sk</t>
  </si>
  <si>
    <t>Roman Baláž</t>
  </si>
  <si>
    <t>Patrik Fiala</t>
  </si>
  <si>
    <t>31945732</t>
  </si>
  <si>
    <t>Zväz športovej kynológie Slovenskej republiky</t>
  </si>
  <si>
    <t>Medený Hámor 7</t>
  </si>
  <si>
    <t>www.zsk-sr.sk</t>
  </si>
  <si>
    <t>palovicova@zsk-sr.sk</t>
  </si>
  <si>
    <t>Ivan Kočajda</t>
  </si>
  <si>
    <t>Nikola Palovičová</t>
  </si>
  <si>
    <t>Predmet
(názov, miesto, termín, parametre)</t>
  </si>
  <si>
    <t>Schválená
(eur)</t>
  </si>
  <si>
    <t>SF
(%)</t>
  </si>
  <si>
    <t>B/K</t>
  </si>
  <si>
    <t>ico+ucel</t>
  </si>
  <si>
    <t>ico+ppg</t>
  </si>
  <si>
    <t>Šport</t>
  </si>
  <si>
    <t>ICO+PPG+BK</t>
  </si>
  <si>
    <t>Zoraď</t>
  </si>
  <si>
    <t>ČSOB Bratislava Marathon (TŠP), Bratislava, počet dní: 3</t>
  </si>
  <si>
    <t>B</t>
  </si>
  <si>
    <t>42176221f</t>
  </si>
  <si>
    <t>42176221026 03</t>
  </si>
  <si>
    <t>Majstrovstvá Európy v bedmintone nepočujúcich seniorov a mládeže</t>
  </si>
  <si>
    <t>42254388k</t>
  </si>
  <si>
    <t>42254388026 01</t>
  </si>
  <si>
    <t>Banskobystrická  latka (TŠP), Banská Bystrica, počet dní: 1</t>
  </si>
  <si>
    <t>43960162f</t>
  </si>
  <si>
    <t>43960162026 03</t>
  </si>
  <si>
    <t>Charitatívna športová exhibícia 2018, SF: 19%</t>
  </si>
  <si>
    <t>42229910j</t>
  </si>
  <si>
    <t>42229910026 05</t>
  </si>
  <si>
    <t>Kanoistický inkubátor, SF: 12%</t>
  </si>
  <si>
    <t>17638453j</t>
  </si>
  <si>
    <t>17638453026 05</t>
  </si>
  <si>
    <t>značenie turistivkých trás v SR</t>
  </si>
  <si>
    <t>00688312h</t>
  </si>
  <si>
    <t>00688312026 01</t>
  </si>
  <si>
    <t>výstavba, rekonštrukcia futbalových štadiónov (Košická aréna), SF: %</t>
  </si>
  <si>
    <t>z</t>
  </si>
  <si>
    <t>K</t>
  </si>
  <si>
    <t>47845660z</t>
  </si>
  <si>
    <t>47845660026 05</t>
  </si>
  <si>
    <t>Poznávame Slovensko zo vzduchu, SF: %</t>
  </si>
  <si>
    <t>17067065j</t>
  </si>
  <si>
    <t>17067065026 05</t>
  </si>
  <si>
    <t>Medzinárodný maratón mieru v Košiciach (TŠP), Košice, počet dní: 3</t>
  </si>
  <si>
    <t>00595209f</t>
  </si>
  <si>
    <t>00595209026 03</t>
  </si>
  <si>
    <t>Majstrovstvá Európy žien v šachu 2018 (ME-A), Horný Smokovec, okres Poprad, počet dní: 14</t>
  </si>
  <si>
    <t>50031147f</t>
  </si>
  <si>
    <t>50031147026 03</t>
  </si>
  <si>
    <t>Športovo edukatívny výcvikový tábor, SF: %</t>
  </si>
  <si>
    <t>30851301j</t>
  </si>
  <si>
    <t>30851301026 05</t>
  </si>
  <si>
    <t>Parasport24 Tour /11. ročník, SF: 9%</t>
  </si>
  <si>
    <t>37978438j</t>
  </si>
  <si>
    <t>37978438026 05</t>
  </si>
  <si>
    <t>Kondičné plávanie pre deti od 8 do 15 rokov, letná príprava, SF: 27%</t>
  </si>
  <si>
    <t>45014795g</t>
  </si>
  <si>
    <t>45014795026 01</t>
  </si>
  <si>
    <t>americký futbal - bežné transfery</t>
  </si>
  <si>
    <t>30787009a</t>
  </si>
  <si>
    <t>30787009026 02</t>
  </si>
  <si>
    <t>americký futbal</t>
  </si>
  <si>
    <t>boccia - bežné transfery</t>
  </si>
  <si>
    <t>00631655a</t>
  </si>
  <si>
    <t>00631655026 02</t>
  </si>
  <si>
    <t>boccia</t>
  </si>
  <si>
    <t>boule lyonnaise - bežné transfery</t>
  </si>
  <si>
    <t>boule lyonnaise</t>
  </si>
  <si>
    <t>športovci Patrik Pavčo, Magdaléna Strehovská za 2. m. na MEJ</t>
  </si>
  <si>
    <t>00631655i</t>
  </si>
  <si>
    <t>00631655026 03</t>
  </si>
  <si>
    <t>športovec Tomáš Štolc za 1. m. na MEJ</t>
  </si>
  <si>
    <t>tréner Ondrej Garaj: 1 x 1. m. MEJ - Tomáš Štolc (raffa)</t>
  </si>
  <si>
    <t>trénerka Nadežda Nagyová: 1 x 2. m. MEJ - Patrik Pavčo, Magdaléna Strehovská (raffa)</t>
  </si>
  <si>
    <t>wushu - bežné transfery</t>
  </si>
  <si>
    <t>42019541a</t>
  </si>
  <si>
    <t>42019541026 02</t>
  </si>
  <si>
    <t>wushu</t>
  </si>
  <si>
    <t>kulturistika a fitnes - bežné transfery</t>
  </si>
  <si>
    <t>30842069a</t>
  </si>
  <si>
    <t>30842069026 02</t>
  </si>
  <si>
    <t>kulturistika a fitnes</t>
  </si>
  <si>
    <t>kulturistika a fitnes - kapitálové transfery (diagnostický prístroj, kulturistické športové náčinie a náradie, športové podlahy (tatami))</t>
  </si>
  <si>
    <t>silové športy - bežné transfery</t>
  </si>
  <si>
    <t>silové športy</t>
  </si>
  <si>
    <t>Alžbeta Peťková</t>
  </si>
  <si>
    <t>30842069b</t>
  </si>
  <si>
    <t>30842069026 03</t>
  </si>
  <si>
    <t>Dominika Multáňová</t>
  </si>
  <si>
    <t>Elena Masaryková</t>
  </si>
  <si>
    <t>Eva Bániková</t>
  </si>
  <si>
    <t>Ivana Horná</t>
  </si>
  <si>
    <t>Kristína Juricová</t>
  </si>
  <si>
    <t>Michaela Pavleová</t>
  </si>
  <si>
    <t>Peter Tatarka</t>
  </si>
  <si>
    <t>Timea Trajteľová</t>
  </si>
  <si>
    <t>Tomáš Smrek</t>
  </si>
  <si>
    <t>športovec Alzbeta Petkova za 1. m. na ME</t>
  </si>
  <si>
    <t>30842069i</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</si>
  <si>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</si>
  <si>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</si>
  <si>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</si>
  <si>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</si>
  <si>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</si>
  <si>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</si>
  <si>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</si>
  <si>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</si>
  <si>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</si>
  <si>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</si>
  <si>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športy s lietajúcim diskom - bežné transfery</t>
  </si>
  <si>
    <t>31749852a</t>
  </si>
  <si>
    <t>31749852026 02</t>
  </si>
  <si>
    <t>športy s lietajúcim diskom</t>
  </si>
  <si>
    <t>korfbal - bežné transfery</t>
  </si>
  <si>
    <t>31940668a</t>
  </si>
  <si>
    <t>31940668026 02</t>
  </si>
  <si>
    <t>korfbal</t>
  </si>
  <si>
    <t>automobilový šport - bežné transfery</t>
  </si>
  <si>
    <t>31824021a</t>
  </si>
  <si>
    <t>31824021026 02</t>
  </si>
  <si>
    <t>automobilový šport</t>
  </si>
  <si>
    <t>45009660e</t>
  </si>
  <si>
    <t>45009660026 03</t>
  </si>
  <si>
    <t>31904858e</t>
  </si>
  <si>
    <t>31904858026 03</t>
  </si>
  <si>
    <t>4. ročník Vybíjaná najmladších žiakov a žiačok (koedukované družstvá)., SF: 9%</t>
  </si>
  <si>
    <t>17325391g</t>
  </si>
  <si>
    <t>17325391026 01</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</si>
  <si>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</si>
  <si>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</si>
  <si>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</si>
  <si>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</si>
  <si>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</si>
  <si>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</si>
  <si>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</si>
  <si>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</si>
  <si>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taekwondo - bežné transfery</t>
  </si>
  <si>
    <t>30814910a</t>
  </si>
  <si>
    <t>30814910026 02</t>
  </si>
  <si>
    <t>taekwondo</t>
  </si>
  <si>
    <t>Filip Švec</t>
  </si>
  <si>
    <t>30814910b</t>
  </si>
  <si>
    <t>30814910026 03</t>
  </si>
  <si>
    <t>Gabriela Briškárová</t>
  </si>
  <si>
    <t>Akademické majstrovstvá Slovenskej republiky, SF: %</t>
  </si>
  <si>
    <t>17316761g</t>
  </si>
  <si>
    <t>17316761026 01</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</si>
  <si>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</si>
  <si>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</si>
  <si>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</si>
  <si>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</si>
  <si>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</si>
  <si>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</si>
  <si>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</si>
  <si>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basebal - bežné transfery</t>
  </si>
  <si>
    <t>30844568a</t>
  </si>
  <si>
    <t>30844568026 02</t>
  </si>
  <si>
    <t>basebal</t>
  </si>
  <si>
    <t>basketbal - bežné transfery</t>
  </si>
  <si>
    <t>17315166a</t>
  </si>
  <si>
    <t>17315166026 02</t>
  </si>
  <si>
    <t>basketbal</t>
  </si>
  <si>
    <t>box - bežné transfery</t>
  </si>
  <si>
    <t>31744621a</t>
  </si>
  <si>
    <t>31744621026 02</t>
  </si>
  <si>
    <t>box</t>
  </si>
  <si>
    <t>Andrej Csemez</t>
  </si>
  <si>
    <t>31744621b</t>
  </si>
  <si>
    <t>31744621026 03</t>
  </si>
  <si>
    <t>Dávid Michálek</t>
  </si>
  <si>
    <t>Filip Meszáros</t>
  </si>
  <si>
    <t>Matúš Strnisko</t>
  </si>
  <si>
    <t>Viliam Tankó</t>
  </si>
  <si>
    <t>tréner Gabriel Kišš: 1 x 3. m. MEJ - Viktor Kišš</t>
  </si>
  <si>
    <t>31744621i</t>
  </si>
  <si>
    <t>34003975e</t>
  </si>
  <si>
    <t>34003975026 03</t>
  </si>
  <si>
    <t>golf - bežné transfery</t>
  </si>
  <si>
    <t>50284363a</t>
  </si>
  <si>
    <t>50284363026 02</t>
  </si>
  <si>
    <t>golf</t>
  </si>
  <si>
    <t>Majstrovstvá Európy žien jednotlivkýň 2018 (ME-A), Šajdíkové Humence
, počet dní: 4</t>
  </si>
  <si>
    <t>50284363f</t>
  </si>
  <si>
    <t>50284363026 03</t>
  </si>
  <si>
    <t>gymnastika - bežné transfery</t>
  </si>
  <si>
    <t>00688321a</t>
  </si>
  <si>
    <t>00688321026 02</t>
  </si>
  <si>
    <t>gymnastika</t>
  </si>
  <si>
    <t>GYM Festival Trnava 2018 (TŠP), Trnava, počet dní: 3</t>
  </si>
  <si>
    <t>00688321f</t>
  </si>
  <si>
    <t>00688321026 03</t>
  </si>
  <si>
    <t>00603091e</t>
  </si>
  <si>
    <t>00603091026 03</t>
  </si>
  <si>
    <t>jazdectvo - bežné transfery</t>
  </si>
  <si>
    <t>31787801a</t>
  </si>
  <si>
    <t>31787801026 02</t>
  </si>
  <si>
    <t>jazdectvo</t>
  </si>
  <si>
    <t>kanoistika - bežné transfery</t>
  </si>
  <si>
    <t>50434101a</t>
  </si>
  <si>
    <t>50434101026 02</t>
  </si>
  <si>
    <t>kanoistika</t>
  </si>
  <si>
    <t>kanoistika - kapitálové transfery (pretekárske lode, mikrobusy na ťahanie vleku, krosfitové ihrisko, katamaran, kontajner, osobné auto na ťahanie vleku, GPS, IT na analýzu)</t>
  </si>
  <si>
    <t>Adam Gonšenica</t>
  </si>
  <si>
    <t>50434101b</t>
  </si>
  <si>
    <t>50434101026 03</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</si>
  <si>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</si>
  <si>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</si>
  <si>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</si>
  <si>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</si>
  <si>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</si>
  <si>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</si>
  <si>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</si>
  <si>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</si>
  <si>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</si>
  <si>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</si>
  <si>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</si>
  <si>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</si>
  <si>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</si>
  <si>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</si>
  <si>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</si>
  <si>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</si>
  <si>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</si>
  <si>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</si>
  <si>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</si>
  <si>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</si>
  <si>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</si>
  <si>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</si>
  <si>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</si>
  <si>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</si>
  <si>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</si>
  <si>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športovci Denis Myšák, Erik Vlček, Juraj Tarr, Tibor Linka za 2. m. na ME</t>
  </si>
  <si>
    <t>50434101i</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</si>
  <si>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</si>
  <si>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</si>
  <si>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</si>
  <si>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</si>
  <si>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</si>
  <si>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</si>
  <si>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</si>
  <si>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</si>
  <si>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</si>
  <si>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</si>
  <si>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</si>
  <si>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</si>
  <si>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</si>
  <si>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</si>
  <si>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</si>
  <si>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</si>
  <si>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</si>
  <si>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</si>
  <si>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</si>
  <si>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</si>
  <si>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</si>
  <si>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lyžovanie - bežné transfery</t>
  </si>
  <si>
    <t>42133700a</t>
  </si>
  <si>
    <t>42133700026 02</t>
  </si>
  <si>
    <t>lyžovanie</t>
  </si>
  <si>
    <t>lyžovanie - kapitálové transfery (osobný automobil, mikrobus)</t>
  </si>
  <si>
    <t>Adam Žampa</t>
  </si>
  <si>
    <t>42133700b</t>
  </si>
  <si>
    <t>42133700026 03</t>
  </si>
  <si>
    <t>Andreas Žampa, Matej Falat</t>
  </si>
  <si>
    <t>Petra Vlhová</t>
  </si>
  <si>
    <t>Veronika Velez Zuzulová</t>
  </si>
  <si>
    <t>športovci Petra Vlhová, Veronika Velez-Zuzulová, Matej Falat, Andreas Žampa za 2. m. na MS</t>
  </si>
  <si>
    <t>42133700i</t>
  </si>
  <si>
    <t>športovec Barbara Kantorová za 3. m. na SU</t>
  </si>
  <si>
    <t>športovec Matej Falat za 3. m. na SU</t>
  </si>
  <si>
    <t>tréner Miroslav Majerčák: celoživotná práca s mládežou a životné jubileum - 80 r.</t>
  </si>
  <si>
    <t>motocyklový šport - bežné transfery</t>
  </si>
  <si>
    <t>30813883a</t>
  </si>
  <si>
    <t>30813883026 02</t>
  </si>
  <si>
    <t>motocyklový šport</t>
  </si>
  <si>
    <t>thajský box - bežné transfery</t>
  </si>
  <si>
    <t>34057587a</t>
  </si>
  <si>
    <t>34057587026 02</t>
  </si>
  <si>
    <t>thajský box</t>
  </si>
  <si>
    <t>plavecké športy - bežné transfery</t>
  </si>
  <si>
    <t>36068764a</t>
  </si>
  <si>
    <t>36068764026 02</t>
  </si>
  <si>
    <t>plavecké športy</t>
  </si>
  <si>
    <t>plavecké športy - kapitálové transfery (kamerový systém pre tréningový proces a súťaže)</t>
  </si>
  <si>
    <t>Richard Nagy</t>
  </si>
  <si>
    <t>36068764b</t>
  </si>
  <si>
    <t>36068764026 03</t>
  </si>
  <si>
    <t>Tomáš Púchly</t>
  </si>
  <si>
    <t>Veľká cena Slovenska 2018 v plávaní (TŠP), Bratislava Krytá plaváreň Pasienky, počet dní: 3</t>
  </si>
  <si>
    <t>36068764f</t>
  </si>
  <si>
    <t>tréner Juraj Skála: celoživotná práca s mládežou a životné jubileum - 70 r.</t>
  </si>
  <si>
    <t>36068764i</t>
  </si>
  <si>
    <t>Slovenský pohár žiakov 2018, SF: 33%</t>
  </si>
  <si>
    <t>36068764j</t>
  </si>
  <si>
    <t>36068764026 05</t>
  </si>
  <si>
    <t>rugby - bežné transfery</t>
  </si>
  <si>
    <t>30851459a</t>
  </si>
  <si>
    <t>30851459026 02</t>
  </si>
  <si>
    <t>rugby</t>
  </si>
  <si>
    <t>skialpinizmus - bežné transfery</t>
  </si>
  <si>
    <t>37998919a</t>
  </si>
  <si>
    <t>37998919026 02</t>
  </si>
  <si>
    <t>skialpinizmus</t>
  </si>
  <si>
    <t>softbal - bežné transfery</t>
  </si>
  <si>
    <t>17316723a</t>
  </si>
  <si>
    <t>17316723026 02</t>
  </si>
  <si>
    <t>softbal</t>
  </si>
  <si>
    <t>squash - bežné transfery</t>
  </si>
  <si>
    <t>30807018a</t>
  </si>
  <si>
    <t>30807018026 02</t>
  </si>
  <si>
    <t>squash</t>
  </si>
  <si>
    <t>PSA IMET OPEN (TŠP), Bratislava, Bory Mall + IMET Squash centrum, počet dní: 6</t>
  </si>
  <si>
    <t>30807018f</t>
  </si>
  <si>
    <t>30807018026 03</t>
  </si>
  <si>
    <t>triatlon - bežné transfery</t>
  </si>
  <si>
    <t>31745466a</t>
  </si>
  <si>
    <t>31745466026 02</t>
  </si>
  <si>
    <t>triatlon</t>
  </si>
  <si>
    <t>The Championship 2018 (MS-A), Šamorín, počet dní: 3</t>
  </si>
  <si>
    <t>31745466f</t>
  </si>
  <si>
    <t>31745466026 03</t>
  </si>
  <si>
    <t>športovec Kristína Jesenská za 1. m. na MEJ</t>
  </si>
  <si>
    <t>31745466i</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</si>
  <si>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</si>
  <si>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</si>
  <si>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</si>
  <si>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</si>
  <si>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</si>
  <si>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</si>
  <si>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</si>
  <si>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volejbal - bežné transfery</t>
  </si>
  <si>
    <t>00688819a</t>
  </si>
  <si>
    <t>00688819026 02</t>
  </si>
  <si>
    <t>volejbal</t>
  </si>
  <si>
    <t>volejbal - kapitálové transfery (mikrobus, volejbalové športové náradie, fyziorepeutický prístroj)</t>
  </si>
  <si>
    <t>Majstrovstvá Európy muži U18 (MEJ-A), Púchov, počet dní: 9</t>
  </si>
  <si>
    <t>00688819f</t>
  </si>
  <si>
    <t>00688819026 03</t>
  </si>
  <si>
    <t>trénerka Zuzana Ružičková: celoživotná práca s mládežou a životné jubileum - 70 r.</t>
  </si>
  <si>
    <t>00688819i</t>
  </si>
  <si>
    <t>MINICOOLVOLLEY, SF: 7%</t>
  </si>
  <si>
    <t>00688819j</t>
  </si>
  <si>
    <t>00688819026 05</t>
  </si>
  <si>
    <t>atletika - bežné transfery</t>
  </si>
  <si>
    <t>36063835a</t>
  </si>
  <si>
    <t>36063835026 02</t>
  </si>
  <si>
    <t>atletika</t>
  </si>
  <si>
    <t>atletika - kapitálové transfery (atletické športové náradie a náčinie)</t>
  </si>
  <si>
    <t>Gabriela Gajanová</t>
  </si>
  <si>
    <t>36063835b</t>
  </si>
  <si>
    <t>36063835026 03</t>
  </si>
  <si>
    <t>Ján Volko</t>
  </si>
  <si>
    <t>Marcel Lomnický</t>
  </si>
  <si>
    <t>Martin Kučera</t>
  </si>
  <si>
    <t>Martina Hrašnová</t>
  </si>
  <si>
    <t>Matej Tóth</t>
  </si>
  <si>
    <t>Matúš Bubeník</t>
  </si>
  <si>
    <t>Michaela Pešková</t>
  </si>
  <si>
    <t>Tomáš Veszelka</t>
  </si>
  <si>
    <t>Míting P-T-S (TŠP), Šamorín, počet dní: 1</t>
  </si>
  <si>
    <t>36063835f</t>
  </si>
  <si>
    <t>Hľadáme nových olympionikov, SF: 5%</t>
  </si>
  <si>
    <t>36063835g</t>
  </si>
  <si>
    <t>36063835026 01</t>
  </si>
  <si>
    <t>športovec Gabriela Gajanová za 3. m. na MEJ</t>
  </si>
  <si>
    <t>36063835i</t>
  </si>
  <si>
    <t>športovec Ján Volko za 2. m. na ME</t>
  </si>
  <si>
    <t>tréner Daniel Pauko: celoživotná práca s mládežou a životné jubileum - 70 r.</t>
  </si>
  <si>
    <t>trénerka Naďa Bendová: 1 x 1. m. a 1 x 2. m. MEUmax. - Ján Volko (100 a 200 m)</t>
  </si>
  <si>
    <t>Detská P-T-S, SF: 13%</t>
  </si>
  <si>
    <t>36063835j</t>
  </si>
  <si>
    <t>36063835026 05</t>
  </si>
  <si>
    <t>Zo školských lavíc do Športovej haly Elán, SF: 9%</t>
  </si>
  <si>
    <t>Majstrovstvá SR SBS v behoch mimo dráhu    , SF: 72%</t>
  </si>
  <si>
    <t>30845688g</t>
  </si>
  <si>
    <t>30845688026 01</t>
  </si>
  <si>
    <t>biliard - bežné transfery</t>
  </si>
  <si>
    <t>31753825a</t>
  </si>
  <si>
    <t>31753825026 02</t>
  </si>
  <si>
    <t>biliard</t>
  </si>
  <si>
    <t>bowling - bežné transfery</t>
  </si>
  <si>
    <t>36128147a</t>
  </si>
  <si>
    <t>36128147026 02</t>
  </si>
  <si>
    <t>bowling</t>
  </si>
  <si>
    <t>bridž - bežné transfery</t>
  </si>
  <si>
    <t>31770908a</t>
  </si>
  <si>
    <t>31770908026 02</t>
  </si>
  <si>
    <t>bridž</t>
  </si>
  <si>
    <t>curling - bežné transfery</t>
  </si>
  <si>
    <t>37841866a</t>
  </si>
  <si>
    <t>37841866026 02</t>
  </si>
  <si>
    <t>curling</t>
  </si>
  <si>
    <t>značenie cykloturistivkých trás v SR</t>
  </si>
  <si>
    <t>34009388h</t>
  </si>
  <si>
    <t>34009388026 01</t>
  </si>
  <si>
    <t>futbal - bežné transfery</t>
  </si>
  <si>
    <t>00687308a</t>
  </si>
  <si>
    <t>00687308026 02</t>
  </si>
  <si>
    <t>futbal</t>
  </si>
  <si>
    <t>infraštruktúra národného významu (Dunajská Streda), SF: %</t>
  </si>
  <si>
    <t>y</t>
  </si>
  <si>
    <t>00687308y</t>
  </si>
  <si>
    <t>00687308026 05</t>
  </si>
  <si>
    <t>výstavba, rekonštrukcia futbalových štadiónov (Dunajská Streda), SF: %</t>
  </si>
  <si>
    <t>00687308z</t>
  </si>
  <si>
    <t>výstavba, rekonštrukcia futbalových štadiónov (Trnava), SF: %</t>
  </si>
  <si>
    <t>horolezectvo - bežné transfery</t>
  </si>
  <si>
    <t>00586455a</t>
  </si>
  <si>
    <t>00586455026 02</t>
  </si>
  <si>
    <t>horolezectvo</t>
  </si>
  <si>
    <t>športové lezenie - bežné transfery</t>
  </si>
  <si>
    <t>športové lezenie</t>
  </si>
  <si>
    <t>Vanda Michalková</t>
  </si>
  <si>
    <t>00586455b</t>
  </si>
  <si>
    <t>00586455026 03</t>
  </si>
  <si>
    <t>krasokorčuľovanie - bežné transfery</t>
  </si>
  <si>
    <t>31805540a</t>
  </si>
  <si>
    <t>31805540026 02</t>
  </si>
  <si>
    <t>krasokorčuľovanie</t>
  </si>
  <si>
    <t>Lukáš Csolley</t>
  </si>
  <si>
    <t>31805540b</t>
  </si>
  <si>
    <t>31805540026 03</t>
  </si>
  <si>
    <t>Nicole Rajičová</t>
  </si>
  <si>
    <t>lukostreľba - bežné transfery</t>
  </si>
  <si>
    <t>30793009a</t>
  </si>
  <si>
    <t>30793009026 02</t>
  </si>
  <si>
    <t>lukostreľba</t>
  </si>
  <si>
    <t>letecké športy - bežné transfery</t>
  </si>
  <si>
    <t>00677604a</t>
  </si>
  <si>
    <t>00677604026 02</t>
  </si>
  <si>
    <t>letecké športy</t>
  </si>
  <si>
    <t>letecké športy - kapitálové transfery (mikrobus, letecké rádiostanice)</t>
  </si>
  <si>
    <t>Majstrovstva Europy leteckých modelárov kat. F1E (ME-A), Martin, počet dní: 5</t>
  </si>
  <si>
    <t>00677604f</t>
  </si>
  <si>
    <t>00677604026 03</t>
  </si>
  <si>
    <t>športovci Denis Galko, Veronika Gombalová za 2. m. na MSJ</t>
  </si>
  <si>
    <t>00677604i</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</si>
  <si>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</si>
  <si>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</si>
  <si>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</si>
  <si>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</si>
  <si>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</si>
  <si>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</si>
  <si>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</si>
  <si>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</si>
  <si>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</si>
  <si>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</si>
  <si>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</si>
  <si>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</si>
  <si>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</si>
  <si>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</si>
  <si>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</si>
  <si>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</si>
  <si>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</si>
  <si>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činnosť Slovenského olympijského výboru</t>
  </si>
  <si>
    <t>30811082c</t>
  </si>
  <si>
    <t>30811082026 03</t>
  </si>
  <si>
    <t>Olympijský deň, SF: 9%</t>
  </si>
  <si>
    <t>30811082g</t>
  </si>
  <si>
    <t>30811082026 01</t>
  </si>
  <si>
    <t>realizačný tím športovca: Anastasia Kuzminova za 1. m. na ZOH</t>
  </si>
  <si>
    <t>30811082l</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</si>
  <si>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</si>
  <si>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</si>
  <si>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</si>
  <si>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</si>
  <si>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</si>
  <si>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</si>
  <si>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</si>
  <si>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</si>
  <si>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</si>
  <si>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činnosť Deaflympijského výboru Slovenska</t>
  </si>
  <si>
    <t>31745661d</t>
  </si>
  <si>
    <t>31745661026 03</t>
  </si>
  <si>
    <t>činnosť Slovenského paralympijského výboru</t>
  </si>
  <si>
    <t>činnosť Slovenského zväzu telesne postihnutých športovcov</t>
  </si>
  <si>
    <t>činnosť Slovenskej asociácie zrakovo postihnutých športovcov</t>
  </si>
  <si>
    <t>činnosť Špeciálnych olympiád Slovensko</t>
  </si>
  <si>
    <t>športovci Mária Dutková, Martin Šolc za 3. m. na MS</t>
  </si>
  <si>
    <t>31745661i</t>
  </si>
  <si>
    <t>realizačný tím športovca: Martin France za 4. m. na ZPH</t>
  </si>
  <si>
    <t>31745661l</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</si>
  <si>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</si>
  <si>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</si>
  <si>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</si>
  <si>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</si>
  <si>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</si>
  <si>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</si>
  <si>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</si>
  <si>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</si>
  <si>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</si>
  <si>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</si>
  <si>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</si>
  <si>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</si>
  <si>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</si>
  <si>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</si>
  <si>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</si>
  <si>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</si>
  <si>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</si>
  <si>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</si>
  <si>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</si>
  <si>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</si>
  <si>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</si>
  <si>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</si>
  <si>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</si>
  <si>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</si>
  <si>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</si>
  <si>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</si>
  <si>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</si>
  <si>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</si>
  <si>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</si>
  <si>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00178209e</t>
  </si>
  <si>
    <t>00178209026 03</t>
  </si>
  <si>
    <t>kolieskové korčuľovanie - bežné transfery</t>
  </si>
  <si>
    <t>30688060a</t>
  </si>
  <si>
    <t>30688060026 02</t>
  </si>
  <si>
    <t>kolieskové korčuľovanie</t>
  </si>
  <si>
    <t>rýchlokorčuľovanie - bežné transfery</t>
  </si>
  <si>
    <t>rýchlokorčuľovanie</t>
  </si>
  <si>
    <t>rýchlokorčuľovanie - kapitálové transfery (brúska na korčule)</t>
  </si>
  <si>
    <t>Richard Tury</t>
  </si>
  <si>
    <t>30688060b</t>
  </si>
  <si>
    <t>30688060026 03</t>
  </si>
  <si>
    <t>stolný tenis - bežné transfery</t>
  </si>
  <si>
    <t>30806836a</t>
  </si>
  <si>
    <t>30806836026 02</t>
  </si>
  <si>
    <t>stolný tenis</t>
  </si>
  <si>
    <t>stolný tenis - kapitálové transfery (oprava teplovodného a vodovodného potrubia v stolnotenisovej hale v Bratislave, osobné vozidlo)</t>
  </si>
  <si>
    <t>tréner Vladimír Mihočko: celoživotná práca s mládežou a životné jubileum - 70 r.</t>
  </si>
  <si>
    <t>30806836i</t>
  </si>
  <si>
    <t>30806836026 03</t>
  </si>
  <si>
    <t>streľba - bežné transfery</t>
  </si>
  <si>
    <t>00603341a</t>
  </si>
  <si>
    <t>00603341026 02</t>
  </si>
  <si>
    <t>streľba</t>
  </si>
  <si>
    <t>streľba - kapitálové transfery (zbrane, software pre brokový trenažér, vyhodnocovacie zariadenia)</t>
  </si>
  <si>
    <t>00603341b</t>
  </si>
  <si>
    <t>00603341026 03</t>
  </si>
  <si>
    <t>Hubert Andrzej Olejnik</t>
  </si>
  <si>
    <t>Jana Špotáková</t>
  </si>
  <si>
    <t>Juraj Tužinský</t>
  </si>
  <si>
    <t>Marián Kovačócy</t>
  </si>
  <si>
    <t>Michal Slamka</t>
  </si>
  <si>
    <t>Ondrej Holko</t>
  </si>
  <si>
    <t>Pavol Kopp</t>
  </si>
  <si>
    <t>Vanessa Hocková</t>
  </si>
  <si>
    <t>Veronika Vargová</t>
  </si>
  <si>
    <t>Zuzana Rehák Štefečeková</t>
  </si>
  <si>
    <t>Medzinárodná súťaž juniorských olympijských nádejí vo vzduchových zbraniach  (TŠP), Nitra, počet dní: 3</t>
  </si>
  <si>
    <t>00603341f</t>
  </si>
  <si>
    <t>športovci Zuzana Rehák Štefečeková za 3. m. na MS</t>
  </si>
  <si>
    <t>00603341i</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</si>
  <si>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</si>
  <si>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</si>
  <si>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</si>
  <si>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</si>
  <si>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</si>
  <si>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šach - bežné transfery</t>
  </si>
  <si>
    <t>17310571a</t>
  </si>
  <si>
    <t>17310571026 02</t>
  </si>
  <si>
    <t>šach</t>
  </si>
  <si>
    <t>Majstrovstvá Slovenska žiakov a žiačok ZŠ a SŠ 2018/19, SF: 46%</t>
  </si>
  <si>
    <t>17310571g</t>
  </si>
  <si>
    <t>17310571026 01</t>
  </si>
  <si>
    <t>Majstrovstvá SR 4-členných koedukovaných družstiev ZŠ a SŠ v zr. šachu 2017/18
, SF: 15%</t>
  </si>
  <si>
    <t>tréner Alois Lanč: celoživotná práca s mládežou a životné jubileum - 70 r.</t>
  </si>
  <si>
    <t>17310571i</t>
  </si>
  <si>
    <t>17310571026 03</t>
  </si>
  <si>
    <t>šerm - bežné transfery</t>
  </si>
  <si>
    <t>30806437a</t>
  </si>
  <si>
    <t>30806437026 02</t>
  </si>
  <si>
    <t>šerm</t>
  </si>
  <si>
    <t>tréner Pavol Bottan: celoživotná práca s mládežou a životné jubileum - 60 r.</t>
  </si>
  <si>
    <t>30806437i</t>
  </si>
  <si>
    <t>30806437026 03</t>
  </si>
  <si>
    <t>tenis - bežné transfery</t>
  </si>
  <si>
    <t>30811384a</t>
  </si>
  <si>
    <t>30811384026 02</t>
  </si>
  <si>
    <t>tenis</t>
  </si>
  <si>
    <t>Dominika Cibulková</t>
  </si>
  <si>
    <t>30811384b</t>
  </si>
  <si>
    <t>30811384026 03</t>
  </si>
  <si>
    <t>Tereza Mihalíková</t>
  </si>
  <si>
    <t>Viktória Kužmová</t>
  </si>
  <si>
    <t>Tenis do škôl , SF: 25%</t>
  </si>
  <si>
    <t>30811384g</t>
  </si>
  <si>
    <t>30811384026 01</t>
  </si>
  <si>
    <t>tréner Ladislav Macko: celoživotná práca s mládežou a životné jubileum - 70 r.</t>
  </si>
  <si>
    <t>30811384i</t>
  </si>
  <si>
    <t>veslovanie - bežné transfery</t>
  </si>
  <si>
    <t>00688304a</t>
  </si>
  <si>
    <t>00688304026 02</t>
  </si>
  <si>
    <t>veslovanie</t>
  </si>
  <si>
    <t>veslovanie - kapitálové transfery (kontainery na úschovu lodí)</t>
  </si>
  <si>
    <t>Peter Zelinka, Adam Stiffel</t>
  </si>
  <si>
    <t>00688304b</t>
  </si>
  <si>
    <t>00688304026 03</t>
  </si>
  <si>
    <t>zápasenie - bežné transfery</t>
  </si>
  <si>
    <t>31791981a</t>
  </si>
  <si>
    <t>31791981026 02</t>
  </si>
  <si>
    <t>zápasenie</t>
  </si>
  <si>
    <t>Ahsarbek Gulaev *</t>
  </si>
  <si>
    <t>31791981b</t>
  </si>
  <si>
    <t>31791981026 03</t>
  </si>
  <si>
    <t>Boris Makoev *</t>
  </si>
  <si>
    <t>Michael Bodnár</t>
  </si>
  <si>
    <t>Michal Duba</t>
  </si>
  <si>
    <t>Soslan Gagloev</t>
  </si>
  <si>
    <t>Tamás Sóos</t>
  </si>
  <si>
    <t>Majstrovstvá Sveta Juniorov (MSJ-A), Trnava, počet dní: 7</t>
  </si>
  <si>
    <t>31791981f</t>
  </si>
  <si>
    <t>športovec Akhsarbek Gulaev za 2. m. na MSUmax</t>
  </si>
  <si>
    <t>31791981i</t>
  </si>
  <si>
    <t>športovec Boris Makoev za 2. m. na MS</t>
  </si>
  <si>
    <t>tréner Erik Cap: 1 x 2. m. MSUmax. - Akhsarbek Gulaev</t>
  </si>
  <si>
    <t>tréner Miroslav Jedlička: celoživotná práca s mládežou a životné jubileum - 60 r.</t>
  </si>
  <si>
    <t>bedminton - bežné transfery</t>
  </si>
  <si>
    <t>30811546a</t>
  </si>
  <si>
    <t>30811546026 02</t>
  </si>
  <si>
    <t>bedminton</t>
  </si>
  <si>
    <t>bedminton - kapitálové transfery (mikrobus)</t>
  </si>
  <si>
    <t>biatlon - bežné transfery</t>
  </si>
  <si>
    <t>35656743a</t>
  </si>
  <si>
    <t>35656743026 02</t>
  </si>
  <si>
    <t>biatlon</t>
  </si>
  <si>
    <t>biatlon - kapitálové transfery (zbrane, mikrobus, zimná pracovná štvorkolka s pásmi)</t>
  </si>
  <si>
    <t>Anastasia Kuzminova</t>
  </si>
  <si>
    <t>35656743b</t>
  </si>
  <si>
    <t>35656743026 03</t>
  </si>
  <si>
    <t>Ivona Fialková</t>
  </si>
  <si>
    <t>Matej Kazár</t>
  </si>
  <si>
    <t>Paulína Fialková</t>
  </si>
  <si>
    <t>IBU Cup Biathlon 4 Brezno - Osrblie (SP), NBC Osrblie, počet dní: 3</t>
  </si>
  <si>
    <t>35656743f</t>
  </si>
  <si>
    <t>športovec Fialková Ivona,  Kazár Matej za 2. m. na MS</t>
  </si>
  <si>
    <t>35656743i</t>
  </si>
  <si>
    <t>športovec Paulína Fialková  za 2. m. na MS</t>
  </si>
  <si>
    <t>športovec Tomáš Hasilla  za 3. m. na MS</t>
  </si>
  <si>
    <t>boby a skeleton - bežné transfery</t>
  </si>
  <si>
    <t>36067580a</t>
  </si>
  <si>
    <t>36067580026 02</t>
  </si>
  <si>
    <t>boby a skeleton</t>
  </si>
  <si>
    <t>boby a skeleton - kapitálové transfery (sada nožov na boby)</t>
  </si>
  <si>
    <t>cyklistika - bežné transfery</t>
  </si>
  <si>
    <t>00684112a</t>
  </si>
  <si>
    <t>00684112026 02</t>
  </si>
  <si>
    <t>cyklistika</t>
  </si>
  <si>
    <t>cyklistika - kapitálové transfery (mikrobus, mechanické vozidlo, cieľová kamera, časomiera, sada vysielačiek pre rozhodcov)</t>
  </si>
  <si>
    <t>Peter Sagan</t>
  </si>
  <si>
    <t>00684112b</t>
  </si>
  <si>
    <t>00684112026 03</t>
  </si>
  <si>
    <t>Medzinárodné cyklistické preteky Okolo Slovenska, 62. ročník (TŠP), Slovensko, počet dní: 5</t>
  </si>
  <si>
    <t>00684112f</t>
  </si>
  <si>
    <t>športovec Peter Sagan za 1. m. na MS</t>
  </si>
  <si>
    <t>00684112i</t>
  </si>
  <si>
    <t>dráhový golf - bežné transfery</t>
  </si>
  <si>
    <t>31806431a</t>
  </si>
  <si>
    <t>31806431026 02</t>
  </si>
  <si>
    <t>dráhový golf</t>
  </si>
  <si>
    <t>florbal - bežné transfery</t>
  </si>
  <si>
    <t>31795421a</t>
  </si>
  <si>
    <t>31795421026 02</t>
  </si>
  <si>
    <t>florbal</t>
  </si>
  <si>
    <t>Kvalifikácia Majstrovstiev sveta vo florbale mužov (MS-B), Nitra, počet dní: 5</t>
  </si>
  <si>
    <t>31795421f</t>
  </si>
  <si>
    <t>31795421026 03</t>
  </si>
  <si>
    <t>Účasť na Akademických majstrovstvách sveta vo florbale, SF: 67%</t>
  </si>
  <si>
    <t>31795421g</t>
  </si>
  <si>
    <t>31795421026 01</t>
  </si>
  <si>
    <t>hádzaná - bežné transfery</t>
  </si>
  <si>
    <t>30774772a</t>
  </si>
  <si>
    <t>30774772026 02</t>
  </si>
  <si>
    <t>hádzaná</t>
  </si>
  <si>
    <t>hádzaná - kapitálové transfery (mikrobus)</t>
  </si>
  <si>
    <t>jachting - bežné transfery</t>
  </si>
  <si>
    <t>30793211a</t>
  </si>
  <si>
    <t>30793211026 02</t>
  </si>
  <si>
    <t>jachting</t>
  </si>
  <si>
    <t>Patrik Pollák</t>
  </si>
  <si>
    <t>30793211b</t>
  </si>
  <si>
    <t>30793211026 03</t>
  </si>
  <si>
    <t>judo - bežné transfery</t>
  </si>
  <si>
    <t>17308518a</t>
  </si>
  <si>
    <t>17308518026 02</t>
  </si>
  <si>
    <t>judo</t>
  </si>
  <si>
    <t>Magdaléna Krššáková</t>
  </si>
  <si>
    <t>17308518b</t>
  </si>
  <si>
    <t>17308518026 03</t>
  </si>
  <si>
    <t xml:space="preserve">Matej Poliak </t>
  </si>
  <si>
    <t>Peter Žilka</t>
  </si>
  <si>
    <t>Senior European Cup Judo (EP), Bratislava, počet dní: 2</t>
  </si>
  <si>
    <t>17308518f</t>
  </si>
  <si>
    <t>športovec Matej Poliak za 3. m. na ME</t>
  </si>
  <si>
    <t>17308518i</t>
  </si>
  <si>
    <t>tréner Rastislav Mezovský: celoživotná práca s mládežou a životné jubileum - 60 r.</t>
  </si>
  <si>
    <t>karate - bežné transfery</t>
  </si>
  <si>
    <t>30811571a</t>
  </si>
  <si>
    <t>30811571026 02</t>
  </si>
  <si>
    <t>karate</t>
  </si>
  <si>
    <t>karate - kapitálové transfery (meracie zariadenia, časomery)</t>
  </si>
  <si>
    <t>Adi Gyurik</t>
  </si>
  <si>
    <t>30811571b</t>
  </si>
  <si>
    <t>30811571026 03</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</si>
  <si>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</si>
  <si>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</si>
  <si>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</si>
  <si>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</si>
  <si>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</si>
  <si>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</si>
  <si>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</si>
  <si>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</si>
  <si>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</si>
  <si>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</si>
  <si>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</si>
  <si>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</si>
  <si>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</si>
  <si>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</si>
  <si>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</si>
  <si>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</si>
  <si>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</si>
  <si>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</si>
  <si>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</si>
  <si>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</si>
  <si>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športovci Jana Vojtikevičová, Viktória Semaníková, Dominika Tatárová za 3. m. na ME</t>
  </si>
  <si>
    <t>30811571i</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</si>
  <si>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</si>
  <si>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</si>
  <si>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</si>
  <si>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</si>
  <si>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</si>
  <si>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</si>
  <si>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</si>
  <si>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</si>
  <si>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</si>
  <si>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</si>
  <si>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kickbox - bežné transfery</t>
  </si>
  <si>
    <t>31119247a</t>
  </si>
  <si>
    <t>31119247026 02</t>
  </si>
  <si>
    <t>kickbox</t>
  </si>
  <si>
    <t>Jaroslav Paľa</t>
  </si>
  <si>
    <t>31119247b</t>
  </si>
  <si>
    <t>31119247026 03</t>
  </si>
  <si>
    <t>Lucia Cmárová</t>
  </si>
  <si>
    <t>Marek Karlík</t>
  </si>
  <si>
    <t>Michal Stričík</t>
  </si>
  <si>
    <t>Monika Chochlíková</t>
  </si>
  <si>
    <t>Pavol Garaj</t>
  </si>
  <si>
    <t>Tomáš Tadlánek</t>
  </si>
  <si>
    <t>Veronika Cmárová</t>
  </si>
  <si>
    <t>Veronika Petríková</t>
  </si>
  <si>
    <t>WAKO Majstrovstvá Európy seniorov v kickboxe (ME-A), Bratislava, počet dní: 9</t>
  </si>
  <si>
    <t>31119247f</t>
  </si>
  <si>
    <t>športovec Alexandra Filipová za 2. m. na MEJ</t>
  </si>
  <si>
    <t>31119247i</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</si>
  <si>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</si>
  <si>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</si>
  <si>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</si>
  <si>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</si>
  <si>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</si>
  <si>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</si>
  <si>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</si>
  <si>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</si>
  <si>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</si>
  <si>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</si>
  <si>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</si>
  <si>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</si>
  <si>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</si>
  <si>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ľadový hokej - bežné transfery</t>
  </si>
  <si>
    <t>30845386a</t>
  </si>
  <si>
    <t>30845386026 02</t>
  </si>
  <si>
    <t>ľadový hokej</t>
  </si>
  <si>
    <t>tréner František Mrukvia st.: celoživotná práca s mládežou a životné jubileum - 70 r.</t>
  </si>
  <si>
    <t>30845386i</t>
  </si>
  <si>
    <t>30845386026 03</t>
  </si>
  <si>
    <t>tréner Norbert Javorčík: 1 x 6. m. MSJ - družstvo do 18 rokov</t>
  </si>
  <si>
    <t>tréner Vladimír Turan: 1 x 6. m. MSJ - družstvo do 18 rokov</t>
  </si>
  <si>
    <t>30865930e</t>
  </si>
  <si>
    <t>30865930026 03</t>
  </si>
  <si>
    <t>Detská liga v malom futbale, SF: 13%</t>
  </si>
  <si>
    <t>30865930j</t>
  </si>
  <si>
    <t>30865930026 05</t>
  </si>
  <si>
    <t>moderný päťboj - bežné transfery</t>
  </si>
  <si>
    <t>30788714a</t>
  </si>
  <si>
    <t>30788714026 02</t>
  </si>
  <si>
    <t>moderný päťboj</t>
  </si>
  <si>
    <t>orientačné športy - bežné transfery</t>
  </si>
  <si>
    <t>30806518a</t>
  </si>
  <si>
    <t>30806518026 02</t>
  </si>
  <si>
    <t>orientačné športy</t>
  </si>
  <si>
    <t>Marián Mikluš, Dušan Furucz, Ján Furucz</t>
  </si>
  <si>
    <t>30806518b</t>
  </si>
  <si>
    <t>30806518026 03</t>
  </si>
  <si>
    <t>športovec Ján Furucz za 3. m. na MS</t>
  </si>
  <si>
    <t>30806518i</t>
  </si>
  <si>
    <t>trénerka Darina Polónyiová : celoživotná práca s mládežou a životné jubileum - 70 r.</t>
  </si>
  <si>
    <t>pozemný hokej - bežné transfery</t>
  </si>
  <si>
    <t>31751075a</t>
  </si>
  <si>
    <t>31751075026 02</t>
  </si>
  <si>
    <t>pozemný hokej</t>
  </si>
  <si>
    <t>pozemný hokej - kapitálové transfery (stroj na údržbu umelého trávnika, mantinely pre halový hokej)</t>
  </si>
  <si>
    <t>psie záprahy - bežné transfery</t>
  </si>
  <si>
    <t>37818058a</t>
  </si>
  <si>
    <t>37818058026 02</t>
  </si>
  <si>
    <t>psie záprahy</t>
  </si>
  <si>
    <t>Carla Reistteterová</t>
  </si>
  <si>
    <t>37818058b</t>
  </si>
  <si>
    <t>37818058026 03</t>
  </si>
  <si>
    <t>Ján Neger</t>
  </si>
  <si>
    <t>Lenka Bičkošová</t>
  </si>
  <si>
    <t>Patrik Lúčanský</t>
  </si>
  <si>
    <t>športovec Carla Reistetterová za 1. m. na MS</t>
  </si>
  <si>
    <t>37818058i</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</si>
  <si>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</si>
  <si>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</si>
  <si>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</si>
  <si>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</si>
  <si>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</si>
  <si>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</si>
  <si>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</si>
  <si>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</si>
  <si>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</si>
  <si>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</si>
  <si>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00896896e</t>
  </si>
  <si>
    <t>00896896026 03</t>
  </si>
  <si>
    <t>rybolovná technika - bežné transfery</t>
  </si>
  <si>
    <t>31871526a</t>
  </si>
  <si>
    <t>31871526026 02</t>
  </si>
  <si>
    <t>rybolovná technika</t>
  </si>
  <si>
    <t>Ján Meszáros</t>
  </si>
  <si>
    <t>31871526b</t>
  </si>
  <si>
    <t>31871526026 03</t>
  </si>
  <si>
    <t>Karol Michalík</t>
  </si>
  <si>
    <t>Karol Mikula</t>
  </si>
  <si>
    <t>Michaela Némethová</t>
  </si>
  <si>
    <t>Pavol Konkoľ</t>
  </si>
  <si>
    <t>Rastislav Náhlik</t>
  </si>
  <si>
    <t>športovci Rastislav Náhlik, Pavol Konkoľ za 3. m. na MS</t>
  </si>
  <si>
    <t>31871526i</t>
  </si>
  <si>
    <t>športovec Jan Mészáros za 1. m. na MS</t>
  </si>
  <si>
    <t>športovec Karol Michalik za 2. m. na MS</t>
  </si>
  <si>
    <t>sánkovanie - bežné transfery</t>
  </si>
  <si>
    <t>31989373a</t>
  </si>
  <si>
    <t>31989373026 02</t>
  </si>
  <si>
    <t>sánkovanie</t>
  </si>
  <si>
    <t>sánkovanie - kapitálové transfery (sklznice na sane, ohnutiny na sane, pretekárske sane)</t>
  </si>
  <si>
    <t>Matej Zmij, Tomáš Vaverčák</t>
  </si>
  <si>
    <t>31989373b</t>
  </si>
  <si>
    <t>31989373026 03</t>
  </si>
  <si>
    <t>37938941e</t>
  </si>
  <si>
    <t>37938941026 03</t>
  </si>
  <si>
    <t>tanečný šport - bežné transfery</t>
  </si>
  <si>
    <t>00684767a</t>
  </si>
  <si>
    <t>00684767026 02</t>
  </si>
  <si>
    <t>tanečný šport</t>
  </si>
  <si>
    <t>Viktória Bolender, Karol Brull</t>
  </si>
  <si>
    <t>00684767b</t>
  </si>
  <si>
    <t>00684767026 03</t>
  </si>
  <si>
    <t>športovci David Schavel, Iryna Copp za 1. m. na MS</t>
  </si>
  <si>
    <t>00684767i</t>
  </si>
  <si>
    <t>športovci družstva Show dance (23 osôb) za 2. m. na MS</t>
  </si>
  <si>
    <t>športovci dužstva Disco -(19 osôob) za 3. m. na MS</t>
  </si>
  <si>
    <t>tréner Július Schwarcz: celoživotná práca s mládežou a životné jubileum - 60 r.</t>
  </si>
  <si>
    <t>Slovakia Open v stolnom tenise (TŠP), Bratislava, počet dní: 6</t>
  </si>
  <si>
    <t>22665234f</t>
  </si>
  <si>
    <t>22665234026 03</t>
  </si>
  <si>
    <t>Slovakia Open v tenise na vozíku (TŠP), Trnava, počet dní: 5</t>
  </si>
  <si>
    <t>Svetový pohár v tanci na vozíku (SP), Košice, počet dní: 4</t>
  </si>
  <si>
    <t>športovci Tomáš Král, Jakub Nagy, Martin Opát, Peter Minarech,  za 1. m. na ME</t>
  </si>
  <si>
    <t>22665234i</t>
  </si>
  <si>
    <t>športovec Martin Ludrovský za 3. m. na ME</t>
  </si>
  <si>
    <t>športovec Róbert Mezík za 2. m. na ME</t>
  </si>
  <si>
    <t>vodné lyžovanie - bežné transfery</t>
  </si>
  <si>
    <t>30793203a</t>
  </si>
  <si>
    <t>30793203026 02</t>
  </si>
  <si>
    <t>vodné lyžovanie</t>
  </si>
  <si>
    <t>Zuzana Vráblová</t>
  </si>
  <si>
    <t>30793203b</t>
  </si>
  <si>
    <t>30793203026 03</t>
  </si>
  <si>
    <t>športovci Veronika Cséplőová, Lucia Fedorová, Nikolas Wolf,Juraj Kerpčár,Samuel Saxa za 2. m. na ME</t>
  </si>
  <si>
    <t>30793203i</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</si>
  <si>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</si>
  <si>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</si>
  <si>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</si>
  <si>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</si>
  <si>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</si>
  <si>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</si>
  <si>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vodný motorizmus - bežné transfery</t>
  </si>
  <si>
    <t>00681768a</t>
  </si>
  <si>
    <t>00681768026 02</t>
  </si>
  <si>
    <t>vodný motorizmus</t>
  </si>
  <si>
    <t>Marián Jung</t>
  </si>
  <si>
    <t>00681768b</t>
  </si>
  <si>
    <t>00681768026 03</t>
  </si>
  <si>
    <t>športovec Jaroslav Baláž za 3. m. na ME</t>
  </si>
  <si>
    <t>00681768i</t>
  </si>
  <si>
    <t>športovec Marian Jung za 2. m. na MS</t>
  </si>
  <si>
    <t>športovec Mario Lamy za 2. m. na ME</t>
  </si>
  <si>
    <t>vzpieranie - bežné transfery</t>
  </si>
  <si>
    <t>31796079a</t>
  </si>
  <si>
    <t>31796079026 02</t>
  </si>
  <si>
    <t>vzpieranie</t>
  </si>
  <si>
    <t>Karol Samko</t>
  </si>
  <si>
    <t>31796079b</t>
  </si>
  <si>
    <t>31796079026 03</t>
  </si>
  <si>
    <t>Nikola Seničová</t>
  </si>
  <si>
    <t>športovec Nikola Seničová za 1. m. na MEUmax.</t>
  </si>
  <si>
    <t>31796079i</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</si>
  <si>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</si>
  <si>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</si>
  <si>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</si>
  <si>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</si>
  <si>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</si>
  <si>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</si>
  <si>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Komplexný multimediálny projekt popularizácie športu a pohybových aktivít pre deti a mládež MôŽE BYŤ2, SF: 16%</t>
  </si>
  <si>
    <t>30855667j</t>
  </si>
  <si>
    <t>30855667026 05</t>
  </si>
  <si>
    <t>European Quadrille Dance Festival 2018 - Tancovanie Štvorylky na Hlavnej ulici v Košiciach, SF: 39%</t>
  </si>
  <si>
    <t>30689252j</t>
  </si>
  <si>
    <t>30689252026 05</t>
  </si>
  <si>
    <t>45. Biela stopa, SF: 42%</t>
  </si>
  <si>
    <t>35656824g</t>
  </si>
  <si>
    <t>35656824026 01</t>
  </si>
  <si>
    <t>šípky - bežné transfery</t>
  </si>
  <si>
    <t>35538015a</t>
  </si>
  <si>
    <t>35538015026 02</t>
  </si>
  <si>
    <t>šípky</t>
  </si>
  <si>
    <t>potápačské športy - bežné transfery</t>
  </si>
  <si>
    <t>00585319a</t>
  </si>
  <si>
    <t>00585319026 02</t>
  </si>
  <si>
    <t>potápačské športy</t>
  </si>
  <si>
    <t>športovec Zuzana Hrašková za 1. m. na ME</t>
  </si>
  <si>
    <t>00585319i</t>
  </si>
  <si>
    <t>00585319026 03</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</si>
  <si>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</si>
  <si>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</si>
  <si>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</si>
  <si>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</si>
  <si>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</si>
  <si>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</si>
  <si>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</si>
  <si>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</si>
  <si>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</si>
  <si>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</si>
  <si>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</si>
  <si>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</si>
  <si>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</si>
  <si>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</si>
  <si>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</si>
  <si>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</si>
  <si>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</si>
  <si>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</si>
  <si>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</si>
  <si>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</si>
  <si>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</si>
  <si>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</si>
  <si>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</si>
  <si>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</si>
  <si>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</si>
  <si>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</si>
  <si>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</si>
  <si>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q</t>
  </si>
  <si>
    <t>r</t>
  </si>
  <si>
    <t>s</t>
  </si>
  <si>
    <t>dáma</t>
  </si>
  <si>
    <t>t</t>
  </si>
  <si>
    <t>dračie lode</t>
  </si>
  <si>
    <t>u</t>
  </si>
  <si>
    <t>v</t>
  </si>
  <si>
    <t>fistbal</t>
  </si>
  <si>
    <t>w</t>
  </si>
  <si>
    <t>x</t>
  </si>
  <si>
    <t>go</t>
  </si>
  <si>
    <t>ju-jitsu</t>
  </si>
  <si>
    <t>kendo</t>
  </si>
  <si>
    <t>kriket</t>
  </si>
  <si>
    <t>ľadové kužele</t>
  </si>
  <si>
    <t>lakros</t>
  </si>
  <si>
    <t>netbal</t>
  </si>
  <si>
    <t>petang</t>
  </si>
  <si>
    <t>pólo</t>
  </si>
  <si>
    <t>povzbudzovanie</t>
  </si>
  <si>
    <t>preťahovanie lanom</t>
  </si>
  <si>
    <t>raketbal</t>
  </si>
  <si>
    <t>sambo</t>
  </si>
  <si>
    <t>savate</t>
  </si>
  <si>
    <t>sepaktakraw</t>
  </si>
  <si>
    <t>soft tenis</t>
  </si>
  <si>
    <t>sumo</t>
  </si>
  <si>
    <t>surfovanie</t>
  </si>
  <si>
    <t>športové lezectvo</t>
  </si>
  <si>
    <t>športové rybárstvo</t>
  </si>
  <si>
    <t>vodné záchranárstvo</t>
  </si>
  <si>
    <t>1. VYPLŇTE ZELENÉ BUNKY
2. VYTLAČTE, PODPÍŠTE A ODOŠLITE V LISTINNEJ PODOBE</t>
  </si>
  <si>
    <t>Ministerstvo školstva, vedy, výskumu a športu SR</t>
  </si>
  <si>
    <t xml:space="preserve">sekcia štátnej starostlivosti o šport </t>
  </si>
  <si>
    <t>Dátum poukázania vrátených prostriedkov:</t>
  </si>
  <si>
    <t>Stromová 1</t>
  </si>
  <si>
    <t>Suma vrátených prostriedkov (eur):</t>
  </si>
  <si>
    <t>813 30  Bratislava 1</t>
  </si>
  <si>
    <t>IBAN odosielajúceho účtu:</t>
  </si>
  <si>
    <t>Dátum odoslania AVÍZA:</t>
  </si>
  <si>
    <t>Avízo o úhrade výnosov</t>
  </si>
  <si>
    <t>z podprogramu:</t>
  </si>
  <si>
    <t>z nášho účtu:</t>
  </si>
  <si>
    <t>na účet:</t>
  </si>
  <si>
    <t>SK19 8180 0000 0070 0006 3812</t>
  </si>
  <si>
    <t>VS: 30</t>
  </si>
  <si>
    <t>V prípade nejasností kontaktujte nasledovné osoby:</t>
  </si>
  <si>
    <t>Ing. Jaroslava Gregoríková</t>
  </si>
  <si>
    <t>02 / 59374 769</t>
  </si>
  <si>
    <t>Ing. Ildikó Belanová</t>
  </si>
  <si>
    <t>02 / 59374 762</t>
  </si>
  <si>
    <t>meno, priezvisko, mobil a podpis osoby oprávnenej vykonávať právne úkony
v mene prijímateľa (v súlade so stanovami/zriaďovacou listinou)</t>
  </si>
  <si>
    <t>SK80 8180 0000 0070 0006 5236</t>
  </si>
  <si>
    <t>SK68 8180 0000 0070 0006 3900</t>
  </si>
  <si>
    <t>SK94 8180 0000 0070 0006 3820</t>
  </si>
  <si>
    <t>IBAN určeného účtu ministerstva:</t>
  </si>
  <si>
    <t>Avízo o vrátení finančných prostriedkov</t>
  </si>
  <si>
    <r>
      <rPr>
        <b/>
        <sz val="8"/>
        <color indexed="8"/>
        <rFont val="Arial"/>
        <family val="2"/>
      </rPr>
      <t xml:space="preserve">SK80 8180 0000 0070 0006 5236
</t>
    </r>
    <r>
      <rPr>
        <sz val="8"/>
        <color indexed="8"/>
        <rFont val="Arial"/>
        <family val="2"/>
      </rPr>
      <t xml:space="preserve">(výdavkový účet štátneho rozpočtu)
slúži pre vrátenie nevyčerpaných finančných prostriedkov do 15.12.2017 </t>
    </r>
  </si>
  <si>
    <r>
      <rPr>
        <b/>
        <sz val="8"/>
        <color indexed="8"/>
        <rFont val="Arial"/>
        <family val="2"/>
      </rPr>
      <t xml:space="preserve">SK68 8180 0000 0070 0006 3900
</t>
    </r>
    <r>
      <rPr>
        <sz val="8"/>
        <color indexed="8"/>
        <rFont val="Arial"/>
        <family val="2"/>
      </rPr>
      <t>(depozitný účet)
slúži pre vrátenie nevyčerpaných/nezúčtovaných finančných prostriedkov po 31.12.2017</t>
    </r>
  </si>
  <si>
    <r>
      <rPr>
        <b/>
        <sz val="8"/>
        <color indexed="8"/>
        <rFont val="Arial"/>
        <family val="2"/>
      </rPr>
      <t xml:space="preserve">SK94 8180 0000 0070 0006 3820
</t>
    </r>
    <r>
      <rPr>
        <sz val="8"/>
        <color indexed="8"/>
        <rFont val="Arial"/>
        <family val="2"/>
      </rPr>
      <t>(odvody nedaňových príjmov z minulých rokov)
slúži pre vrátenie nevyčerpaných/nezúčtovaných finančných prostriedkov z predchádzajúcich rokov</t>
    </r>
  </si>
  <si>
    <t>z účelu:</t>
  </si>
</sst>
</file>

<file path=xl/styles.xml><?xml version="1.0" encoding="utf-8"?>
<styleSheet xmlns="http://schemas.openxmlformats.org/spreadsheetml/2006/main">
  <numFmts count="11">
    <numFmt numFmtId="164" formatCode="General"/>
    <numFmt numFmtId="165" formatCode="0\ %"/>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DD/MM/YYYY;@"/>
  </numFmts>
  <fonts count="50">
    <font>
      <sz val="10"/>
      <color indexed="8"/>
      <name val="Arial"/>
      <family val="2"/>
    </font>
    <font>
      <sz val="10"/>
      <name val="Arial"/>
      <family val="0"/>
    </font>
    <font>
      <sz val="11"/>
      <color indexed="8"/>
      <name val="Calibri"/>
      <family val="2"/>
    </font>
    <font>
      <b/>
      <sz val="14"/>
      <name val="Arial"/>
      <family val="2"/>
    </font>
    <font>
      <sz val="14"/>
      <name val="Arial"/>
      <family val="2"/>
    </font>
    <font>
      <b/>
      <sz val="12"/>
      <name val="Arial"/>
      <family val="2"/>
    </font>
    <font>
      <b/>
      <sz val="11"/>
      <name val="Arial"/>
      <family val="2"/>
    </font>
    <font>
      <b/>
      <sz val="11"/>
      <color indexed="30"/>
      <name val="Arial"/>
      <family val="2"/>
    </font>
    <font>
      <b/>
      <sz val="10"/>
      <name val="Arial"/>
      <family val="2"/>
    </font>
    <font>
      <sz val="10"/>
      <color indexed="30"/>
      <name val="Arial"/>
      <family val="2"/>
    </font>
    <font>
      <b/>
      <sz val="10"/>
      <color indexed="30"/>
      <name val="Arial"/>
      <family val="2"/>
    </font>
    <font>
      <sz val="10"/>
      <color indexed="40"/>
      <name val="Arial"/>
      <family val="2"/>
    </font>
    <font>
      <b/>
      <strike/>
      <sz val="10"/>
      <color indexed="10"/>
      <name val="Arial"/>
      <family val="2"/>
    </font>
    <font>
      <strike/>
      <sz val="10"/>
      <color indexed="10"/>
      <name val="Arial"/>
      <family val="2"/>
    </font>
    <font>
      <sz val="8"/>
      <name val="Arial"/>
      <family val="2"/>
    </font>
    <font>
      <i/>
      <sz val="8"/>
      <color indexed="55"/>
      <name val="Arial"/>
      <family val="2"/>
    </font>
    <font>
      <b/>
      <i/>
      <sz val="12"/>
      <color indexed="55"/>
      <name val="Arial"/>
      <family val="2"/>
    </font>
    <font>
      <b/>
      <sz val="11"/>
      <color indexed="9"/>
      <name val="Arial"/>
      <family val="2"/>
    </font>
    <font>
      <sz val="11"/>
      <name val="Arial"/>
      <family val="2"/>
    </font>
    <font>
      <b/>
      <sz val="8"/>
      <name val="Arial"/>
      <family val="2"/>
    </font>
    <font>
      <b/>
      <sz val="8"/>
      <color indexed="10"/>
      <name val="Arial"/>
      <family val="2"/>
    </font>
    <font>
      <sz val="8"/>
      <color indexed="8"/>
      <name val="Tahoma"/>
      <family val="2"/>
    </font>
    <font>
      <b/>
      <sz val="8"/>
      <color indexed="8"/>
      <name val="Tahoma"/>
      <family val="2"/>
    </font>
    <font>
      <sz val="10"/>
      <color indexed="10"/>
      <name val="Arial"/>
      <family val="2"/>
    </font>
    <font>
      <sz val="11"/>
      <color indexed="9"/>
      <name val="Arial"/>
      <family val="2"/>
    </font>
    <font>
      <sz val="11"/>
      <color indexed="10"/>
      <name val="Arial"/>
      <family val="2"/>
    </font>
    <font>
      <b/>
      <sz val="10"/>
      <color indexed="10"/>
      <name val="Arial"/>
      <family val="2"/>
    </font>
    <font>
      <i/>
      <sz val="8"/>
      <color indexed="10"/>
      <name val="Arial"/>
      <family val="2"/>
    </font>
    <font>
      <sz val="8"/>
      <color indexed="10"/>
      <name val="Arial"/>
      <family val="2"/>
    </font>
    <font>
      <b/>
      <i/>
      <sz val="12"/>
      <color indexed="10"/>
      <name val="Arial"/>
      <family val="2"/>
    </font>
    <font>
      <b/>
      <sz val="8"/>
      <color indexed="9"/>
      <name val="Arial"/>
      <family val="2"/>
    </font>
    <font>
      <sz val="8"/>
      <color indexed="9"/>
      <name val="Arial"/>
      <family val="2"/>
    </font>
    <font>
      <b/>
      <sz val="12"/>
      <color indexed="9"/>
      <name val="Arial"/>
      <family val="2"/>
    </font>
    <font>
      <sz val="9"/>
      <name val="Arial"/>
      <family val="2"/>
    </font>
    <font>
      <sz val="9"/>
      <color indexed="10"/>
      <name val="Arial"/>
      <family val="2"/>
    </font>
    <font>
      <i/>
      <sz val="9"/>
      <color indexed="10"/>
      <name val="Arial"/>
      <family val="2"/>
    </font>
    <font>
      <sz val="9"/>
      <color indexed="8"/>
      <name val="DejaVu Sans"/>
      <family val="0"/>
    </font>
    <font>
      <b/>
      <sz val="14"/>
      <color indexed="30"/>
      <name val="Arial"/>
      <family val="2"/>
    </font>
    <font>
      <b/>
      <sz val="14"/>
      <color indexed="10"/>
      <name val="Arial"/>
      <family val="2"/>
    </font>
    <font>
      <b/>
      <sz val="12"/>
      <color indexed="10"/>
      <name val="Arial"/>
      <family val="2"/>
    </font>
    <font>
      <b/>
      <sz val="8"/>
      <color indexed="30"/>
      <name val="Arial"/>
      <family val="2"/>
    </font>
    <font>
      <sz val="8"/>
      <color indexed="8"/>
      <name val="Arial"/>
      <family val="2"/>
    </font>
    <font>
      <sz val="8"/>
      <color indexed="12"/>
      <name val="Arial"/>
      <family val="2"/>
    </font>
    <font>
      <u val="single"/>
      <sz val="10"/>
      <color indexed="12"/>
      <name val="Arial"/>
      <family val="2"/>
    </font>
    <font>
      <b/>
      <sz val="8"/>
      <color indexed="8"/>
      <name val="Arial"/>
      <family val="2"/>
    </font>
    <font>
      <b/>
      <sz val="10"/>
      <color indexed="8"/>
      <name val="Arial"/>
      <family val="2"/>
    </font>
    <font>
      <sz val="12"/>
      <color indexed="8"/>
      <name val="Arial"/>
      <family val="2"/>
    </font>
    <font>
      <b/>
      <sz val="12"/>
      <color indexed="30"/>
      <name val="Arial"/>
      <family val="2"/>
    </font>
    <font>
      <i/>
      <sz val="10"/>
      <name val="Arial"/>
      <family val="2"/>
    </font>
    <font>
      <b/>
      <sz val="12"/>
      <color indexed="8"/>
      <name val="Arial"/>
      <family val="2"/>
    </font>
  </fonts>
  <fills count="14">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56"/>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s>
  <borders count="36">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color indexed="63"/>
      </top>
      <bottom style="thin">
        <color indexed="8"/>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3" fillId="0" borderId="0" applyNumberFormat="0" applyFill="0" applyBorder="0" applyAlignment="0" applyProtection="0"/>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2" fillId="0" borderId="0">
      <alignment/>
      <protection/>
    </xf>
    <xf numFmtId="164" fontId="2" fillId="0" borderId="0">
      <alignment/>
      <protection/>
    </xf>
  </cellStyleXfs>
  <cellXfs count="321">
    <xf numFmtId="164" fontId="0" fillId="0" borderId="0" xfId="0" applyAlignment="1">
      <alignment/>
    </xf>
    <xf numFmtId="164" fontId="1" fillId="2" borderId="0" xfId="21" applyFont="1" applyFill="1" applyAlignment="1">
      <alignment horizontal="justify" vertical="top"/>
      <protection/>
    </xf>
    <xf numFmtId="164" fontId="1" fillId="2" borderId="0" xfId="21" applyFill="1" applyAlignment="1">
      <alignment vertical="top"/>
      <protection/>
    </xf>
    <xf numFmtId="164" fontId="3" fillId="2" borderId="0" xfId="21" applyFont="1" applyFill="1" applyAlignment="1">
      <alignment horizontal="center" vertical="top" wrapText="1"/>
      <protection/>
    </xf>
    <xf numFmtId="164" fontId="4" fillId="2" borderId="0" xfId="21" applyFont="1" applyFill="1" applyAlignment="1">
      <alignment vertical="top"/>
      <protection/>
    </xf>
    <xf numFmtId="164" fontId="5" fillId="2" borderId="0" xfId="21" applyFont="1" applyFill="1" applyBorder="1" applyAlignment="1">
      <alignment horizontal="center" vertical="top" wrapText="1"/>
      <protection/>
    </xf>
    <xf numFmtId="164" fontId="5" fillId="2" borderId="0" xfId="21" applyFont="1" applyFill="1" applyAlignment="1">
      <alignment horizontal="center" vertical="top" wrapText="1"/>
      <protection/>
    </xf>
    <xf numFmtId="164" fontId="6" fillId="2" borderId="0" xfId="21" applyFont="1" applyFill="1" applyAlignment="1">
      <alignment horizontal="left" vertical="top" wrapText="1"/>
      <protection/>
    </xf>
    <xf numFmtId="164" fontId="6" fillId="2" borderId="0" xfId="21" applyFont="1" applyFill="1" applyAlignment="1">
      <alignment horizontal="left" vertical="top"/>
      <protection/>
    </xf>
    <xf numFmtId="164" fontId="8" fillId="2" borderId="0" xfId="21" applyFont="1" applyFill="1" applyAlignment="1">
      <alignment horizontal="left" vertical="top"/>
      <protection/>
    </xf>
    <xf numFmtId="164" fontId="1" fillId="2" borderId="0" xfId="21" applyFill="1" applyAlignment="1">
      <alignment vertical="top" wrapText="1"/>
      <protection/>
    </xf>
    <xf numFmtId="164" fontId="9" fillId="2" borderId="0" xfId="21" applyFont="1" applyFill="1" applyBorder="1" applyAlignment="1">
      <alignment vertical="top" wrapText="1"/>
      <protection/>
    </xf>
    <xf numFmtId="164" fontId="0" fillId="2" borderId="0" xfId="21" applyFont="1" applyFill="1" applyBorder="1" applyAlignment="1">
      <alignment vertical="top" wrapText="1"/>
      <protection/>
    </xf>
    <xf numFmtId="164" fontId="1" fillId="2" borderId="0" xfId="21" applyFont="1" applyFill="1" applyAlignment="1">
      <alignment vertical="top" wrapText="1"/>
      <protection/>
    </xf>
    <xf numFmtId="164" fontId="1" fillId="2" borderId="1" xfId="21" applyFont="1" applyFill="1" applyBorder="1" applyAlignment="1">
      <alignment horizontal="center" vertical="center"/>
      <protection/>
    </xf>
    <xf numFmtId="165" fontId="1" fillId="2" borderId="2" xfId="21" applyNumberFormat="1" applyFill="1" applyBorder="1" applyAlignment="1">
      <alignment horizontal="center" vertical="center"/>
      <protection/>
    </xf>
    <xf numFmtId="164" fontId="1" fillId="2" borderId="0" xfId="21" applyFont="1" applyFill="1" applyAlignment="1">
      <alignment horizontal="justify" vertical="top" wrapText="1"/>
      <protection/>
    </xf>
    <xf numFmtId="165" fontId="1" fillId="3" borderId="3" xfId="21" applyNumberFormat="1" applyFill="1" applyBorder="1" applyAlignment="1">
      <alignment horizontal="center" vertical="center" wrapText="1"/>
      <protection/>
    </xf>
    <xf numFmtId="165" fontId="1" fillId="4" borderId="4" xfId="21" applyNumberFormat="1" applyFill="1" applyBorder="1" applyAlignment="1">
      <alignment horizontal="center" vertical="center"/>
      <protection/>
    </xf>
    <xf numFmtId="164" fontId="8" fillId="2" borderId="0" xfId="21" applyFont="1" applyFill="1" applyAlignment="1">
      <alignment horizontal="justify" vertical="top"/>
      <protection/>
    </xf>
    <xf numFmtId="164" fontId="1" fillId="0" borderId="0" xfId="21" applyFont="1" applyFill="1" applyAlignment="1">
      <alignment horizontal="justify" vertical="top"/>
      <protection/>
    </xf>
    <xf numFmtId="164" fontId="0" fillId="2" borderId="0" xfId="21" applyFont="1" applyFill="1" applyAlignment="1">
      <alignment horizontal="justify" vertical="top"/>
      <protection/>
    </xf>
    <xf numFmtId="164" fontId="11" fillId="2" borderId="0" xfId="21" applyFont="1" applyFill="1" applyAlignment="1">
      <alignment vertical="top"/>
      <protection/>
    </xf>
    <xf numFmtId="164" fontId="9" fillId="2" borderId="0" xfId="21" applyFont="1" applyFill="1" applyAlignment="1">
      <alignment horizontal="justify" vertical="top"/>
      <protection/>
    </xf>
    <xf numFmtId="164" fontId="8" fillId="2" borderId="0" xfId="21" applyFont="1" applyFill="1" applyAlignment="1">
      <alignment horizontal="center" vertical="top"/>
      <protection/>
    </xf>
    <xf numFmtId="164" fontId="0" fillId="2" borderId="0" xfId="21" applyFont="1" applyFill="1" applyAlignment="1">
      <alignment horizontal="justify" vertical="top" wrapText="1"/>
      <protection/>
    </xf>
    <xf numFmtId="164" fontId="8" fillId="2" borderId="0" xfId="21" applyFont="1" applyFill="1" applyAlignment="1">
      <alignment horizontal="justify" vertical="top" wrapText="1"/>
      <protection/>
    </xf>
    <xf numFmtId="164" fontId="8" fillId="2" borderId="5" xfId="21" applyFont="1" applyFill="1" applyBorder="1" applyAlignment="1">
      <alignment horizontal="justify" vertical="top" wrapText="1"/>
      <protection/>
    </xf>
    <xf numFmtId="164" fontId="1" fillId="2" borderId="6" xfId="21" applyFont="1" applyFill="1" applyBorder="1" applyAlignment="1">
      <alignment horizontal="justify" vertical="top" wrapText="1"/>
      <protection/>
    </xf>
    <xf numFmtId="164" fontId="1" fillId="2" borderId="6" xfId="21" applyFont="1" applyFill="1" applyBorder="1" applyAlignment="1">
      <alignment horizontal="justify" vertical="top"/>
      <protection/>
    </xf>
    <xf numFmtId="164" fontId="1" fillId="2" borderId="7" xfId="21" applyFont="1" applyFill="1" applyBorder="1" applyAlignment="1">
      <alignment horizontal="justify" wrapText="1"/>
      <protection/>
    </xf>
    <xf numFmtId="164" fontId="1" fillId="2" borderId="0" xfId="21" applyFont="1" applyFill="1" applyAlignment="1">
      <alignment horizontal="justify" wrapText="1"/>
      <protection/>
    </xf>
    <xf numFmtId="164" fontId="8" fillId="2" borderId="8" xfId="21" applyFont="1" applyFill="1" applyBorder="1" applyAlignment="1">
      <alignment horizontal="justify" vertical="top" wrapText="1"/>
      <protection/>
    </xf>
    <xf numFmtId="164" fontId="12" fillId="2" borderId="0" xfId="21" applyFont="1" applyFill="1" applyAlignment="1">
      <alignment horizontal="justify" vertical="top" wrapText="1"/>
      <protection/>
    </xf>
    <xf numFmtId="164" fontId="13" fillId="2" borderId="0" xfId="21" applyFont="1" applyFill="1" applyAlignment="1">
      <alignment vertical="top"/>
      <protection/>
    </xf>
    <xf numFmtId="164" fontId="10" fillId="0" borderId="0" xfId="21" applyFont="1" applyFill="1" applyAlignment="1">
      <alignment horizontal="justify" vertical="top" wrapText="1"/>
      <protection/>
    </xf>
    <xf numFmtId="164" fontId="1" fillId="2" borderId="0" xfId="21" applyFont="1" applyFill="1" applyAlignment="1">
      <alignment vertical="top"/>
      <protection/>
    </xf>
    <xf numFmtId="164" fontId="14" fillId="2" borderId="0" xfId="21" applyFont="1" applyFill="1" applyProtection="1">
      <alignment/>
      <protection locked="0"/>
    </xf>
    <xf numFmtId="164" fontId="14" fillId="2" borderId="0" xfId="21" applyNumberFormat="1" applyFont="1" applyFill="1" applyProtection="1">
      <alignment/>
      <protection locked="0"/>
    </xf>
    <xf numFmtId="166" fontId="14" fillId="2" borderId="0" xfId="21" applyNumberFormat="1" applyFont="1" applyFill="1" applyProtection="1">
      <alignment/>
      <protection locked="0"/>
    </xf>
    <xf numFmtId="167" fontId="15" fillId="2" borderId="0" xfId="21" applyNumberFormat="1" applyFont="1" applyFill="1">
      <alignment/>
      <protection/>
    </xf>
    <xf numFmtId="164" fontId="15" fillId="2" borderId="0" xfId="21" applyFont="1" applyFill="1">
      <alignment/>
      <protection/>
    </xf>
    <xf numFmtId="164" fontId="14" fillId="2" borderId="0" xfId="21" applyFont="1" applyFill="1">
      <alignment/>
      <protection/>
    </xf>
    <xf numFmtId="164" fontId="5" fillId="2" borderId="0" xfId="21" applyFont="1" applyFill="1" applyBorder="1" applyAlignment="1" applyProtection="1">
      <alignment horizontal="center"/>
      <protection/>
    </xf>
    <xf numFmtId="167" fontId="16" fillId="2" borderId="0" xfId="21" applyNumberFormat="1" applyFont="1" applyFill="1" applyAlignment="1" applyProtection="1">
      <alignment/>
      <protection/>
    </xf>
    <xf numFmtId="164" fontId="16" fillId="2" borderId="0" xfId="21" applyFont="1" applyFill="1" applyAlignment="1" applyProtection="1">
      <alignment/>
      <protection/>
    </xf>
    <xf numFmtId="164" fontId="14" fillId="2" borderId="0" xfId="21" applyFont="1" applyFill="1" applyProtection="1">
      <alignment/>
      <protection/>
    </xf>
    <xf numFmtId="164" fontId="5" fillId="2" borderId="0" xfId="0" applyFont="1" applyFill="1" applyBorder="1" applyAlignment="1" applyProtection="1">
      <alignment horizontal="center"/>
      <protection/>
    </xf>
    <xf numFmtId="168" fontId="17" fillId="5" borderId="0" xfId="0" applyNumberFormat="1" applyFont="1" applyFill="1" applyBorder="1" applyAlignment="1" applyProtection="1">
      <alignment horizontal="center"/>
      <protection/>
    </xf>
    <xf numFmtId="164" fontId="15" fillId="2" borderId="0" xfId="21" applyFont="1" applyFill="1" applyProtection="1">
      <alignment/>
      <protection/>
    </xf>
    <xf numFmtId="164" fontId="6" fillId="2" borderId="0" xfId="21" applyFont="1" applyFill="1" applyAlignment="1" applyProtection="1">
      <alignment horizontal="center"/>
      <protection/>
    </xf>
    <xf numFmtId="164" fontId="6" fillId="2" borderId="0" xfId="21" applyNumberFormat="1" applyFont="1" applyFill="1" applyAlignment="1" applyProtection="1">
      <alignment horizontal="center"/>
      <protection/>
    </xf>
    <xf numFmtId="164" fontId="6" fillId="2" borderId="0" xfId="21" applyFont="1" applyFill="1" applyBorder="1" applyAlignment="1" applyProtection="1">
      <alignment horizontal="center"/>
      <protection/>
    </xf>
    <xf numFmtId="169" fontId="17" fillId="5" borderId="0" xfId="0" applyNumberFormat="1" applyFont="1" applyFill="1" applyBorder="1" applyAlignment="1" applyProtection="1">
      <alignment horizontal="center"/>
      <protection/>
    </xf>
    <xf numFmtId="164" fontId="8" fillId="2" borderId="0" xfId="21" applyFont="1" applyFill="1" applyAlignment="1" applyProtection="1">
      <alignment horizontal="right" vertical="center"/>
      <protection/>
    </xf>
    <xf numFmtId="164" fontId="18" fillId="2" borderId="8" xfId="21" applyNumberFormat="1" applyFont="1" applyFill="1" applyBorder="1" applyAlignment="1" applyProtection="1">
      <alignment/>
      <protection locked="0"/>
    </xf>
    <xf numFmtId="164" fontId="18" fillId="2" borderId="0" xfId="21" applyNumberFormat="1" applyFont="1" applyFill="1" applyBorder="1" applyAlignment="1" applyProtection="1">
      <alignment/>
      <protection locked="0"/>
    </xf>
    <xf numFmtId="167" fontId="14" fillId="2" borderId="0" xfId="21" applyNumberFormat="1" applyFont="1" applyFill="1" applyProtection="1">
      <alignment/>
      <protection/>
    </xf>
    <xf numFmtId="164" fontId="18" fillId="2" borderId="0" xfId="21" applyNumberFormat="1" applyFont="1" applyFill="1" applyAlignment="1" applyProtection="1">
      <alignment horizontal="center"/>
      <protection/>
    </xf>
    <xf numFmtId="164" fontId="18" fillId="2" borderId="0" xfId="21" applyFont="1" applyFill="1" applyAlignment="1" applyProtection="1">
      <alignment horizontal="center"/>
      <protection/>
    </xf>
    <xf numFmtId="167" fontId="15" fillId="2" borderId="0" xfId="21" applyNumberFormat="1" applyFont="1" applyFill="1" applyProtection="1">
      <alignment/>
      <protection/>
    </xf>
    <xf numFmtId="164" fontId="1" fillId="2" borderId="0" xfId="21" applyFill="1" applyBorder="1" applyProtection="1">
      <alignment/>
      <protection/>
    </xf>
    <xf numFmtId="164" fontId="1" fillId="2" borderId="0" xfId="21" applyFill="1" applyProtection="1">
      <alignment/>
      <protection/>
    </xf>
    <xf numFmtId="164" fontId="19" fillId="6" borderId="8" xfId="0" applyFont="1" applyFill="1" applyBorder="1" applyAlignment="1" applyProtection="1">
      <alignment horizontal="center" vertical="center" wrapText="1"/>
      <protection/>
    </xf>
    <xf numFmtId="164" fontId="19" fillId="6" borderId="8" xfId="0" applyNumberFormat="1" applyFont="1" applyFill="1" applyBorder="1" applyAlignment="1" applyProtection="1">
      <alignment horizontal="center" vertical="center" wrapText="1"/>
      <protection/>
    </xf>
    <xf numFmtId="166" fontId="19" fillId="6" borderId="8" xfId="0" applyNumberFormat="1" applyFont="1" applyFill="1" applyBorder="1" applyAlignment="1" applyProtection="1">
      <alignment horizontal="center" vertical="center" wrapText="1"/>
      <protection/>
    </xf>
    <xf numFmtId="170" fontId="19" fillId="6" borderId="8" xfId="0" applyNumberFormat="1" applyFont="1" applyFill="1" applyBorder="1" applyAlignment="1" applyProtection="1">
      <alignment horizontal="center" vertical="center" wrapText="1"/>
      <protection/>
    </xf>
    <xf numFmtId="164" fontId="19" fillId="2" borderId="0" xfId="21" applyFont="1" applyFill="1">
      <alignment/>
      <protection/>
    </xf>
    <xf numFmtId="164" fontId="14" fillId="2" borderId="0" xfId="21" applyFont="1" applyFill="1" applyBorder="1" applyAlignment="1" applyProtection="1">
      <alignment vertical="top" wrapText="1"/>
      <protection locked="0"/>
    </xf>
    <xf numFmtId="171" fontId="19" fillId="7" borderId="0" xfId="21" applyNumberFormat="1" applyFont="1" applyFill="1" applyBorder="1" applyAlignment="1" applyProtection="1">
      <alignment vertical="top" wrapText="1"/>
      <protection locked="0"/>
    </xf>
    <xf numFmtId="172" fontId="19" fillId="7" borderId="0" xfId="21" applyNumberFormat="1" applyFont="1" applyFill="1" applyBorder="1" applyAlignment="1" applyProtection="1">
      <alignment vertical="top"/>
      <protection locked="0"/>
    </xf>
    <xf numFmtId="164" fontId="19" fillId="7" borderId="0" xfId="21" applyFont="1" applyFill="1" applyBorder="1" applyAlignment="1" applyProtection="1">
      <alignment vertical="top" wrapText="1"/>
      <protection locked="0"/>
    </xf>
    <xf numFmtId="166" fontId="19" fillId="7" borderId="0" xfId="21" applyNumberFormat="1" applyFont="1" applyFill="1" applyBorder="1" applyAlignment="1" applyProtection="1">
      <alignment vertical="top"/>
      <protection locked="0"/>
    </xf>
    <xf numFmtId="167" fontId="19" fillId="7" borderId="0" xfId="21" applyNumberFormat="1" applyFont="1" applyFill="1" applyBorder="1" applyAlignment="1" applyProtection="1">
      <alignment vertical="top"/>
      <protection locked="0"/>
    </xf>
    <xf numFmtId="171" fontId="14" fillId="2" borderId="0" xfId="21" applyNumberFormat="1" applyFont="1" applyFill="1" applyBorder="1" applyAlignment="1" applyProtection="1">
      <alignment vertical="top" wrapText="1"/>
      <protection locked="0"/>
    </xf>
    <xf numFmtId="172" fontId="14" fillId="2" borderId="0" xfId="21" applyNumberFormat="1" applyFont="1" applyFill="1" applyBorder="1" applyAlignment="1" applyProtection="1">
      <alignment vertical="top"/>
      <protection locked="0"/>
    </xf>
    <xf numFmtId="166" fontId="14" fillId="2" borderId="0" xfId="21" applyNumberFormat="1" applyFont="1" applyFill="1" applyBorder="1" applyAlignment="1" applyProtection="1">
      <alignment vertical="top"/>
      <protection locked="0"/>
    </xf>
    <xf numFmtId="167" fontId="14" fillId="2" borderId="0" xfId="21" applyNumberFormat="1" applyFont="1" applyFill="1" applyBorder="1" applyAlignment="1" applyProtection="1">
      <alignment vertical="top"/>
      <protection locked="0"/>
    </xf>
    <xf numFmtId="171" fontId="19" fillId="2" borderId="0" xfId="21" applyNumberFormat="1" applyFont="1" applyFill="1" applyBorder="1" applyAlignment="1" applyProtection="1">
      <alignment vertical="top" wrapText="1"/>
      <protection locked="0"/>
    </xf>
    <xf numFmtId="172" fontId="19" fillId="2" borderId="0" xfId="21" applyNumberFormat="1" applyFont="1" applyFill="1" applyBorder="1" applyAlignment="1" applyProtection="1">
      <alignment vertical="top"/>
      <protection locked="0"/>
    </xf>
    <xf numFmtId="164" fontId="19" fillId="2" borderId="0" xfId="21" applyFont="1" applyFill="1" applyBorder="1" applyAlignment="1" applyProtection="1">
      <alignment vertical="top" wrapText="1"/>
      <protection locked="0"/>
    </xf>
    <xf numFmtId="166" fontId="19" fillId="2" borderId="0" xfId="21" applyNumberFormat="1" applyFont="1" applyFill="1" applyBorder="1" applyAlignment="1" applyProtection="1">
      <alignment vertical="top"/>
      <protection locked="0"/>
    </xf>
    <xf numFmtId="167" fontId="19" fillId="2" borderId="0" xfId="21" applyNumberFormat="1" applyFont="1" applyFill="1" applyBorder="1" applyAlignment="1" applyProtection="1">
      <alignment vertical="top"/>
      <protection locked="0"/>
    </xf>
    <xf numFmtId="164" fontId="1" fillId="2" borderId="0" xfId="21" applyFill="1">
      <alignment/>
      <protection/>
    </xf>
    <xf numFmtId="173" fontId="14" fillId="2" borderId="0" xfId="21" applyNumberFormat="1" applyFont="1" applyFill="1" applyBorder="1" applyAlignment="1" applyProtection="1">
      <alignment vertical="top" wrapText="1"/>
      <protection locked="0"/>
    </xf>
    <xf numFmtId="164" fontId="1" fillId="2" borderId="0" xfId="21" applyNumberFormat="1" applyFill="1" applyProtection="1">
      <alignment/>
      <protection/>
    </xf>
    <xf numFmtId="169" fontId="23" fillId="2" borderId="0" xfId="21" applyNumberFormat="1" applyFont="1" applyFill="1" applyProtection="1">
      <alignment/>
      <protection/>
    </xf>
    <xf numFmtId="164" fontId="6" fillId="2" borderId="9" xfId="21" applyNumberFormat="1" applyFont="1" applyFill="1" applyBorder="1" applyAlignment="1" applyProtection="1">
      <alignment vertical="center" wrapText="1"/>
      <protection/>
    </xf>
    <xf numFmtId="172" fontId="6" fillId="8" borderId="8" xfId="21" applyNumberFormat="1" applyFont="1" applyFill="1" applyBorder="1" applyAlignment="1" applyProtection="1">
      <alignment horizontal="center" vertical="center"/>
      <protection locked="0"/>
    </xf>
    <xf numFmtId="164" fontId="6" fillId="2" borderId="0" xfId="21" applyNumberFormat="1" applyFont="1" applyFill="1" applyAlignment="1" applyProtection="1">
      <alignment vertical="center" wrapText="1"/>
      <protection/>
    </xf>
    <xf numFmtId="164" fontId="18" fillId="2" borderId="0" xfId="21" applyNumberFormat="1" applyFont="1" applyFill="1" applyProtection="1">
      <alignment/>
      <protection/>
    </xf>
    <xf numFmtId="169" fontId="24" fillId="2" borderId="0" xfId="21" applyNumberFormat="1" applyFont="1" applyFill="1" applyProtection="1">
      <alignment/>
      <protection/>
    </xf>
    <xf numFmtId="164" fontId="6" fillId="2" borderId="0" xfId="21" applyNumberFormat="1" applyFont="1" applyFill="1" applyAlignment="1" applyProtection="1">
      <alignment horizontal="center" wrapText="1"/>
      <protection/>
    </xf>
    <xf numFmtId="164" fontId="8" fillId="2" borderId="0" xfId="21" applyNumberFormat="1" applyFont="1" applyFill="1" applyAlignment="1" applyProtection="1">
      <alignment horizontal="right"/>
      <protection/>
    </xf>
    <xf numFmtId="164" fontId="1" fillId="2" borderId="0" xfId="21" applyNumberFormat="1" applyFont="1" applyFill="1" applyBorder="1" applyAlignment="1" applyProtection="1">
      <alignment/>
      <protection/>
    </xf>
    <xf numFmtId="164" fontId="19" fillId="6" borderId="8" xfId="21" applyNumberFormat="1" applyFont="1" applyFill="1" applyBorder="1" applyAlignment="1" applyProtection="1">
      <alignment horizontal="center" vertical="center"/>
      <protection/>
    </xf>
    <xf numFmtId="164" fontId="19" fillId="6" borderId="8" xfId="21" applyNumberFormat="1" applyFont="1" applyFill="1" applyBorder="1" applyAlignment="1" applyProtection="1">
      <alignment horizontal="center" vertical="center" wrapText="1"/>
      <protection/>
    </xf>
    <xf numFmtId="164" fontId="14" fillId="0" borderId="8" xfId="21" applyNumberFormat="1" applyFont="1" applyFill="1" applyBorder="1" applyAlignment="1" applyProtection="1">
      <alignment vertical="center"/>
      <protection/>
    </xf>
    <xf numFmtId="164" fontId="1" fillId="0" borderId="8" xfId="21" applyNumberFormat="1" applyFont="1" applyFill="1" applyBorder="1" applyProtection="1">
      <alignment/>
      <protection/>
    </xf>
    <xf numFmtId="166" fontId="14" fillId="8" borderId="8" xfId="21" applyNumberFormat="1" applyFont="1" applyFill="1" applyBorder="1" applyAlignment="1" applyProtection="1">
      <alignment vertical="center"/>
      <protection locked="0"/>
    </xf>
    <xf numFmtId="169" fontId="25" fillId="2" borderId="0" xfId="21" applyNumberFormat="1" applyFont="1" applyFill="1" applyProtection="1">
      <alignment/>
      <protection/>
    </xf>
    <xf numFmtId="164" fontId="19" fillId="6" borderId="8" xfId="21" applyNumberFormat="1" applyFont="1" applyFill="1" applyBorder="1" applyAlignment="1" applyProtection="1">
      <alignment vertical="center"/>
      <protection/>
    </xf>
    <xf numFmtId="164" fontId="1" fillId="6" borderId="8" xfId="21" applyNumberFormat="1" applyFill="1" applyBorder="1" applyProtection="1">
      <alignment/>
      <protection/>
    </xf>
    <xf numFmtId="166" fontId="19" fillId="6" borderId="8" xfId="21" applyNumberFormat="1" applyFont="1" applyFill="1" applyBorder="1" applyAlignment="1" applyProtection="1">
      <alignment vertical="center"/>
      <protection/>
    </xf>
    <xf numFmtId="164" fontId="1" fillId="2" borderId="0" xfId="21" applyNumberFormat="1" applyFont="1" applyFill="1" applyBorder="1" applyAlignment="1" applyProtection="1">
      <alignment vertical="top" wrapText="1"/>
      <protection/>
    </xf>
    <xf numFmtId="164" fontId="1" fillId="2" borderId="0" xfId="21" applyNumberFormat="1" applyFill="1" applyAlignment="1" applyProtection="1">
      <alignment vertical="top" wrapText="1"/>
      <protection/>
    </xf>
    <xf numFmtId="164" fontId="14" fillId="2" borderId="0" xfId="0" applyFont="1" applyFill="1" applyAlignment="1" applyProtection="1">
      <alignment/>
      <protection locked="0"/>
    </xf>
    <xf numFmtId="164" fontId="14" fillId="2" borderId="0" xfId="0" applyNumberFormat="1" applyFont="1" applyFill="1" applyAlignment="1" applyProtection="1">
      <alignment/>
      <protection locked="0"/>
    </xf>
    <xf numFmtId="166" fontId="14" fillId="2" borderId="0" xfId="0" applyNumberFormat="1" applyFont="1" applyFill="1" applyAlignment="1" applyProtection="1">
      <alignment/>
      <protection locked="0"/>
    </xf>
    <xf numFmtId="170" fontId="14" fillId="2" borderId="0" xfId="0" applyNumberFormat="1" applyFont="1" applyFill="1" applyAlignment="1" applyProtection="1">
      <alignment horizontal="center"/>
      <protection locked="0"/>
    </xf>
    <xf numFmtId="164" fontId="27" fillId="2" borderId="0" xfId="0" applyFont="1" applyFill="1" applyAlignment="1">
      <alignment/>
    </xf>
    <xf numFmtId="164" fontId="28" fillId="2" borderId="0" xfId="0" applyFont="1" applyFill="1" applyAlignment="1">
      <alignment/>
    </xf>
    <xf numFmtId="164" fontId="14" fillId="2" borderId="0" xfId="0" applyFont="1" applyFill="1" applyAlignment="1">
      <alignment/>
    </xf>
    <xf numFmtId="164" fontId="14" fillId="2" borderId="10" xfId="0" applyFont="1" applyFill="1" applyBorder="1" applyAlignment="1" applyProtection="1">
      <alignment/>
      <protection locked="0"/>
    </xf>
    <xf numFmtId="164" fontId="27" fillId="9" borderId="1" xfId="0" applyFont="1" applyFill="1" applyBorder="1" applyAlignment="1" applyProtection="1">
      <alignment horizontal="center"/>
      <protection locked="0"/>
    </xf>
    <xf numFmtId="165" fontId="14" fillId="2" borderId="11" xfId="0" applyNumberFormat="1" applyFont="1" applyFill="1" applyBorder="1" applyAlignment="1" applyProtection="1">
      <alignment horizontal="center"/>
      <protection locked="0"/>
    </xf>
    <xf numFmtId="164" fontId="14" fillId="2" borderId="8" xfId="0" applyFont="1" applyFill="1" applyBorder="1" applyAlignment="1" applyProtection="1">
      <alignment horizontal="center"/>
      <protection locked="0"/>
    </xf>
    <xf numFmtId="164" fontId="14" fillId="2" borderId="8" xfId="0" applyFont="1" applyFill="1" applyBorder="1" applyAlignment="1" applyProtection="1">
      <alignment/>
      <protection locked="0"/>
    </xf>
    <xf numFmtId="166" fontId="14" fillId="2" borderId="8" xfId="0" applyNumberFormat="1" applyFont="1" applyFill="1" applyBorder="1" applyAlignment="1" applyProtection="1">
      <alignment/>
      <protection locked="0"/>
    </xf>
    <xf numFmtId="166" fontId="14" fillId="2" borderId="8" xfId="0" applyNumberFormat="1" applyFont="1" applyFill="1" applyBorder="1" applyAlignment="1" applyProtection="1">
      <alignment/>
      <protection locked="0"/>
    </xf>
    <xf numFmtId="164" fontId="27" fillId="9" borderId="12" xfId="0" applyFont="1" applyFill="1" applyBorder="1" applyAlignment="1" applyProtection="1">
      <alignment/>
      <protection locked="0"/>
    </xf>
    <xf numFmtId="164" fontId="27" fillId="9" borderId="13" xfId="0" applyFont="1" applyFill="1" applyBorder="1" applyAlignment="1" applyProtection="1">
      <alignment/>
      <protection locked="0"/>
    </xf>
    <xf numFmtId="164" fontId="28" fillId="2" borderId="0" xfId="0" applyFont="1" applyFill="1" applyAlignment="1" applyProtection="1">
      <alignment/>
      <protection locked="0"/>
    </xf>
    <xf numFmtId="164" fontId="27" fillId="9" borderId="14" xfId="0" applyFont="1" applyFill="1" applyBorder="1" applyAlignment="1" applyProtection="1">
      <alignment horizontal="center"/>
      <protection locked="0"/>
    </xf>
    <xf numFmtId="164" fontId="27" fillId="9" borderId="15" xfId="0" applyFont="1" applyFill="1" applyBorder="1" applyAlignment="1" applyProtection="1">
      <alignment/>
      <protection locked="0"/>
    </xf>
    <xf numFmtId="164" fontId="27" fillId="9" borderId="16" xfId="0" applyFont="1" applyFill="1" applyBorder="1" applyAlignment="1" applyProtection="1">
      <alignment/>
      <protection locked="0"/>
    </xf>
    <xf numFmtId="164" fontId="27" fillId="2" borderId="17" xfId="0" applyFont="1" applyFill="1" applyBorder="1" applyAlignment="1" applyProtection="1">
      <alignment/>
      <protection locked="0"/>
    </xf>
    <xf numFmtId="164" fontId="27" fillId="2" borderId="13" xfId="0" applyFont="1" applyFill="1" applyBorder="1" applyAlignment="1" applyProtection="1">
      <alignment/>
      <protection locked="0"/>
    </xf>
    <xf numFmtId="164" fontId="27" fillId="9" borderId="2" xfId="0" applyFont="1" applyFill="1" applyBorder="1" applyAlignment="1" applyProtection="1">
      <alignment horizontal="center"/>
      <protection locked="0"/>
    </xf>
    <xf numFmtId="164" fontId="27" fillId="2" borderId="12" xfId="0" applyFont="1" applyFill="1" applyBorder="1" applyAlignment="1" applyProtection="1">
      <alignment/>
      <protection locked="0"/>
    </xf>
    <xf numFmtId="164" fontId="27" fillId="2" borderId="18" xfId="0" applyFont="1" applyFill="1" applyBorder="1" applyAlignment="1" applyProtection="1">
      <alignment/>
      <protection locked="0"/>
    </xf>
    <xf numFmtId="164" fontId="27" fillId="2" borderId="16" xfId="0" applyFont="1" applyFill="1" applyBorder="1" applyAlignment="1" applyProtection="1">
      <alignment/>
      <protection locked="0"/>
    </xf>
    <xf numFmtId="164" fontId="14" fillId="2" borderId="8" xfId="0" applyFont="1" applyFill="1" applyBorder="1" applyAlignment="1" applyProtection="1">
      <alignment/>
      <protection locked="0"/>
    </xf>
    <xf numFmtId="164" fontId="15" fillId="2" borderId="7" xfId="0" applyFont="1" applyFill="1" applyBorder="1" applyAlignment="1" applyProtection="1">
      <alignment/>
      <protection locked="0"/>
    </xf>
    <xf numFmtId="165" fontId="14" fillId="2" borderId="8" xfId="0" applyNumberFormat="1" applyFont="1" applyFill="1" applyBorder="1" applyAlignment="1" applyProtection="1">
      <alignment horizontal="center"/>
      <protection locked="0"/>
    </xf>
    <xf numFmtId="164" fontId="27" fillId="2" borderId="19" xfId="0" applyFont="1" applyFill="1" applyBorder="1" applyAlignment="1" applyProtection="1">
      <alignment/>
      <protection locked="0"/>
    </xf>
    <xf numFmtId="164" fontId="27" fillId="2" borderId="20" xfId="0" applyFont="1" applyFill="1" applyBorder="1" applyAlignment="1" applyProtection="1">
      <alignment/>
      <protection locked="0"/>
    </xf>
    <xf numFmtId="164" fontId="27" fillId="3" borderId="17" xfId="0" applyFont="1" applyFill="1" applyBorder="1" applyAlignment="1" applyProtection="1">
      <alignment/>
      <protection locked="0"/>
    </xf>
    <xf numFmtId="164" fontId="27" fillId="3" borderId="13" xfId="0" applyFont="1" applyFill="1" applyBorder="1" applyAlignment="1" applyProtection="1">
      <alignment/>
      <protection locked="0"/>
    </xf>
    <xf numFmtId="164" fontId="14" fillId="2" borderId="8" xfId="0" applyNumberFormat="1" applyFont="1" applyFill="1" applyBorder="1" applyAlignment="1" applyProtection="1">
      <alignment/>
      <protection locked="0"/>
    </xf>
    <xf numFmtId="164" fontId="27" fillId="3" borderId="18" xfId="0" applyFont="1" applyFill="1" applyBorder="1" applyAlignment="1" applyProtection="1">
      <alignment/>
      <protection locked="0"/>
    </xf>
    <xf numFmtId="164" fontId="27" fillId="3" borderId="16" xfId="0" applyFont="1" applyFill="1" applyBorder="1" applyAlignment="1" applyProtection="1">
      <alignment/>
      <protection locked="0"/>
    </xf>
    <xf numFmtId="164" fontId="27" fillId="3" borderId="19" xfId="0" applyFont="1" applyFill="1" applyBorder="1" applyAlignment="1" applyProtection="1">
      <alignment/>
      <protection locked="0"/>
    </xf>
    <xf numFmtId="164" fontId="27" fillId="3" borderId="20" xfId="0" applyFont="1" applyFill="1" applyBorder="1" applyAlignment="1" applyProtection="1">
      <alignment/>
      <protection locked="0"/>
    </xf>
    <xf numFmtId="164" fontId="27" fillId="2" borderId="15" xfId="0" applyFont="1" applyFill="1" applyBorder="1" applyAlignment="1" applyProtection="1">
      <alignment/>
      <protection locked="0"/>
    </xf>
    <xf numFmtId="164" fontId="27" fillId="2" borderId="21" xfId="0" applyFont="1" applyFill="1" applyBorder="1" applyAlignment="1" applyProtection="1">
      <alignment/>
      <protection locked="0"/>
    </xf>
    <xf numFmtId="164" fontId="27" fillId="2" borderId="22" xfId="0" applyFont="1" applyFill="1" applyBorder="1" applyAlignment="1" applyProtection="1">
      <alignment/>
      <protection locked="0"/>
    </xf>
    <xf numFmtId="164" fontId="27" fillId="9" borderId="23" xfId="0" applyFont="1" applyFill="1" applyBorder="1" applyAlignment="1" applyProtection="1">
      <alignment/>
      <protection locked="0"/>
    </xf>
    <xf numFmtId="164" fontId="27" fillId="2" borderId="24" xfId="0" applyFont="1" applyFill="1" applyBorder="1" applyAlignment="1" applyProtection="1">
      <alignment/>
      <protection locked="0"/>
    </xf>
    <xf numFmtId="164" fontId="27" fillId="2" borderId="7" xfId="0" applyFont="1" applyFill="1" applyBorder="1" applyAlignment="1" applyProtection="1">
      <alignment/>
      <protection locked="0"/>
    </xf>
    <xf numFmtId="164" fontId="27" fillId="2" borderId="5" xfId="0" applyFont="1" applyFill="1" applyBorder="1" applyAlignment="1" applyProtection="1">
      <alignment/>
      <protection locked="0"/>
    </xf>
    <xf numFmtId="164" fontId="27" fillId="2" borderId="11" xfId="0" applyFont="1" applyFill="1" applyBorder="1" applyAlignment="1" applyProtection="1">
      <alignment/>
      <protection locked="0"/>
    </xf>
    <xf numFmtId="164" fontId="27" fillId="2" borderId="10" xfId="0" applyFont="1" applyFill="1" applyBorder="1" applyAlignment="1" applyProtection="1">
      <alignment/>
      <protection locked="0"/>
    </xf>
    <xf numFmtId="164" fontId="14" fillId="2" borderId="0" xfId="0" applyFont="1" applyFill="1" applyBorder="1" applyAlignment="1" applyProtection="1">
      <alignment horizontal="center"/>
      <protection locked="0"/>
    </xf>
    <xf numFmtId="164" fontId="27" fillId="2" borderId="0" xfId="0" applyFont="1" applyFill="1" applyAlignment="1" applyProtection="1">
      <alignment/>
      <protection locked="0"/>
    </xf>
    <xf numFmtId="164" fontId="14" fillId="2" borderId="8" xfId="0" applyFont="1" applyFill="1" applyBorder="1" applyAlignment="1" applyProtection="1">
      <alignment wrapText="1"/>
      <protection locked="0"/>
    </xf>
    <xf numFmtId="164" fontId="14" fillId="2" borderId="0" xfId="0" applyFont="1" applyFill="1" applyBorder="1" applyAlignment="1" applyProtection="1">
      <alignment/>
      <protection locked="0"/>
    </xf>
    <xf numFmtId="164" fontId="14" fillId="2" borderId="8" xfId="0" applyFont="1" applyFill="1" applyBorder="1" applyAlignment="1" applyProtection="1">
      <alignment vertical="top" wrapText="1"/>
      <protection locked="0"/>
    </xf>
    <xf numFmtId="164" fontId="14" fillId="2" borderId="0" xfId="0" applyFont="1" applyFill="1" applyBorder="1" applyAlignment="1" applyProtection="1">
      <alignment vertical="top"/>
      <protection locked="0"/>
    </xf>
    <xf numFmtId="164" fontId="14" fillId="2" borderId="0" xfId="0" applyNumberFormat="1" applyFont="1" applyFill="1" applyAlignment="1" applyProtection="1">
      <alignment wrapText="1"/>
      <protection locked="0"/>
    </xf>
    <xf numFmtId="164" fontId="29" fillId="2" borderId="0" xfId="0" applyFont="1" applyFill="1" applyAlignment="1" applyProtection="1">
      <alignment/>
      <protection/>
    </xf>
    <xf numFmtId="164" fontId="28" fillId="2" borderId="0" xfId="0" applyFont="1" applyFill="1" applyAlignment="1" applyProtection="1">
      <alignment/>
      <protection/>
    </xf>
    <xf numFmtId="164" fontId="14" fillId="2" borderId="0" xfId="0" applyFont="1" applyFill="1" applyAlignment="1" applyProtection="1">
      <alignment/>
      <protection/>
    </xf>
    <xf numFmtId="164" fontId="27" fillId="2" borderId="0" xfId="0" applyFont="1" applyFill="1" applyAlignment="1" applyProtection="1">
      <alignment/>
      <protection/>
    </xf>
    <xf numFmtId="164" fontId="8" fillId="2" borderId="0" xfId="0" applyFont="1" applyFill="1" applyAlignment="1" applyProtection="1">
      <alignment horizontal="right" vertical="center"/>
      <protection/>
    </xf>
    <xf numFmtId="164" fontId="18" fillId="2" borderId="0" xfId="0" applyNumberFormat="1" applyFont="1" applyFill="1" applyAlignment="1" applyProtection="1">
      <alignment horizontal="center"/>
      <protection locked="0"/>
    </xf>
    <xf numFmtId="164" fontId="18" fillId="2" borderId="0" xfId="0" applyFont="1" applyFill="1" applyAlignment="1" applyProtection="1">
      <alignment horizontal="center"/>
      <protection/>
    </xf>
    <xf numFmtId="166" fontId="14" fillId="2" borderId="0" xfId="0" applyNumberFormat="1" applyFont="1" applyFill="1" applyAlignment="1" applyProtection="1">
      <alignment/>
      <protection/>
    </xf>
    <xf numFmtId="170" fontId="14" fillId="2" borderId="0" xfId="0" applyNumberFormat="1" applyFont="1" applyFill="1" applyAlignment="1" applyProtection="1">
      <alignment horizontal="center"/>
      <protection/>
    </xf>
    <xf numFmtId="164" fontId="30" fillId="2" borderId="0" xfId="0" applyFont="1" applyFill="1" applyAlignment="1" applyProtection="1">
      <alignment horizontal="right" vertical="center"/>
      <protection/>
    </xf>
    <xf numFmtId="164" fontId="31" fillId="2" borderId="0" xfId="0" applyNumberFormat="1" applyFont="1" applyFill="1" applyAlignment="1" applyProtection="1">
      <alignment horizontal="center"/>
      <protection/>
    </xf>
    <xf numFmtId="164" fontId="31" fillId="2" borderId="0" xfId="0" applyFont="1" applyFill="1" applyAlignment="1" applyProtection="1">
      <alignment horizontal="center"/>
      <protection/>
    </xf>
    <xf numFmtId="166" fontId="31" fillId="2" borderId="0" xfId="0" applyNumberFormat="1" applyFont="1" applyFill="1" applyAlignment="1" applyProtection="1">
      <alignment horizontal="center"/>
      <protection/>
    </xf>
    <xf numFmtId="170" fontId="31" fillId="2" borderId="0" xfId="0" applyNumberFormat="1" applyFont="1" applyFill="1" applyAlignment="1" applyProtection="1">
      <alignment horizontal="center"/>
      <protection/>
    </xf>
    <xf numFmtId="164" fontId="31" fillId="2" borderId="0" xfId="0" applyFont="1" applyFill="1" applyAlignment="1" applyProtection="1">
      <alignment/>
      <protection/>
    </xf>
    <xf numFmtId="164" fontId="23" fillId="2" borderId="0" xfId="0" applyFont="1" applyFill="1" applyAlignment="1" applyProtection="1">
      <alignment/>
      <protection/>
    </xf>
    <xf numFmtId="164" fontId="20" fillId="2" borderId="0" xfId="0" applyFont="1" applyFill="1" applyAlignment="1">
      <alignment/>
    </xf>
    <xf numFmtId="164" fontId="19" fillId="2" borderId="0" xfId="0" applyFont="1" applyFill="1" applyAlignment="1">
      <alignment/>
    </xf>
    <xf numFmtId="164" fontId="32" fillId="10" borderId="8" xfId="0" applyFont="1" applyFill="1" applyBorder="1" applyAlignment="1" applyProtection="1">
      <alignment horizontal="center" vertical="center" wrapText="1"/>
      <protection/>
    </xf>
    <xf numFmtId="164" fontId="20" fillId="6" borderId="0" xfId="0" applyFont="1" applyFill="1" applyBorder="1" applyAlignment="1" applyProtection="1">
      <alignment horizontal="center" vertical="center" wrapText="1"/>
      <protection/>
    </xf>
    <xf numFmtId="166" fontId="20" fillId="6" borderId="0" xfId="0" applyNumberFormat="1" applyFont="1" applyFill="1" applyBorder="1" applyAlignment="1" applyProtection="1">
      <alignment horizontal="center" vertical="center" wrapText="1"/>
      <protection/>
    </xf>
    <xf numFmtId="170" fontId="20" fillId="6" borderId="0" xfId="0" applyNumberFormat="1" applyFont="1" applyFill="1" applyBorder="1" applyAlignment="1" applyProtection="1">
      <alignment horizontal="center" vertical="center" wrapText="1"/>
      <protection/>
    </xf>
    <xf numFmtId="171" fontId="14" fillId="2" borderId="0" xfId="0" applyNumberFormat="1" applyFont="1" applyFill="1" applyBorder="1" applyAlignment="1" applyProtection="1">
      <alignment vertical="top" wrapText="1"/>
      <protection locked="0"/>
    </xf>
    <xf numFmtId="169" fontId="14" fillId="2" borderId="0" xfId="0" applyNumberFormat="1" applyFont="1" applyFill="1" applyBorder="1" applyAlignment="1" applyProtection="1">
      <alignment vertical="top"/>
      <protection locked="0"/>
    </xf>
    <xf numFmtId="166" fontId="14" fillId="2" borderId="0" xfId="0" applyNumberFormat="1" applyFont="1" applyFill="1" applyBorder="1" applyAlignment="1" applyProtection="1">
      <alignment vertical="top"/>
      <protection locked="0"/>
    </xf>
    <xf numFmtId="170" fontId="14" fillId="2" borderId="0" xfId="0" applyNumberFormat="1" applyFont="1" applyFill="1" applyBorder="1" applyAlignment="1" applyProtection="1">
      <alignment horizontal="center" vertical="top"/>
      <protection locked="0"/>
    </xf>
    <xf numFmtId="171" fontId="33" fillId="2" borderId="0" xfId="0" applyNumberFormat="1" applyFont="1" applyFill="1" applyBorder="1" applyAlignment="1" applyProtection="1">
      <alignment vertical="top" wrapText="1"/>
      <protection locked="0"/>
    </xf>
    <xf numFmtId="169" fontId="33" fillId="2" borderId="0" xfId="0" applyNumberFormat="1" applyFont="1" applyFill="1" applyBorder="1" applyAlignment="1" applyProtection="1">
      <alignment vertical="top"/>
      <protection locked="0"/>
    </xf>
    <xf numFmtId="166" fontId="33" fillId="2" borderId="0" xfId="0" applyNumberFormat="1" applyFont="1" applyFill="1" applyBorder="1" applyAlignment="1" applyProtection="1">
      <alignment vertical="top"/>
      <protection locked="0"/>
    </xf>
    <xf numFmtId="170" fontId="33" fillId="2" borderId="0" xfId="0" applyNumberFormat="1" applyFont="1" applyFill="1" applyBorder="1" applyAlignment="1" applyProtection="1">
      <alignment horizontal="center" vertical="top"/>
      <protection locked="0"/>
    </xf>
    <xf numFmtId="164" fontId="34" fillId="2" borderId="0" xfId="0" applyFont="1" applyFill="1" applyAlignment="1" applyProtection="1">
      <alignment/>
      <protection/>
    </xf>
    <xf numFmtId="164" fontId="34" fillId="2" borderId="0" xfId="0" applyFont="1" applyFill="1" applyAlignment="1">
      <alignment/>
    </xf>
    <xf numFmtId="164" fontId="33" fillId="2" borderId="0" xfId="0" applyFont="1" applyFill="1" applyAlignment="1">
      <alignment/>
    </xf>
    <xf numFmtId="164" fontId="33" fillId="2" borderId="0" xfId="0" applyNumberFormat="1" applyFont="1" applyFill="1" applyAlignment="1" applyProtection="1">
      <alignment/>
      <protection locked="0"/>
    </xf>
    <xf numFmtId="164" fontId="33" fillId="2" borderId="0" xfId="0" applyFont="1" applyFill="1" applyAlignment="1" applyProtection="1">
      <alignment/>
      <protection locked="0"/>
    </xf>
    <xf numFmtId="164" fontId="35" fillId="2" borderId="0" xfId="0" applyFont="1" applyFill="1" applyAlignment="1">
      <alignment/>
    </xf>
    <xf numFmtId="172" fontId="36" fillId="2" borderId="8" xfId="0" applyNumberFormat="1" applyFont="1" applyFill="1" applyBorder="1" applyAlignment="1" applyProtection="1">
      <alignment horizontal="left" vertical="center" wrapText="1"/>
      <protection/>
    </xf>
    <xf numFmtId="164" fontId="36" fillId="2" borderId="8" xfId="0" applyFont="1" applyFill="1" applyBorder="1" applyAlignment="1" applyProtection="1">
      <alignment horizontal="left" vertical="center" wrapText="1"/>
      <protection/>
    </xf>
    <xf numFmtId="166" fontId="33" fillId="2" borderId="0" xfId="0" applyNumberFormat="1" applyFont="1" applyFill="1" applyAlignment="1" applyProtection="1">
      <alignment/>
      <protection locked="0"/>
    </xf>
    <xf numFmtId="170" fontId="33" fillId="2" borderId="0" xfId="0" applyNumberFormat="1" applyFont="1" applyFill="1" applyAlignment="1" applyProtection="1">
      <alignment horizontal="center"/>
      <protection locked="0"/>
    </xf>
    <xf numFmtId="172" fontId="33" fillId="2" borderId="0" xfId="0" applyNumberFormat="1" applyFont="1" applyFill="1" applyAlignment="1" applyProtection="1">
      <alignment/>
      <protection locked="0"/>
    </xf>
    <xf numFmtId="164" fontId="0" fillId="0" borderId="0" xfId="0" applyFont="1" applyAlignment="1">
      <alignment wrapText="1"/>
    </xf>
    <xf numFmtId="164" fontId="28" fillId="2" borderId="0" xfId="0" applyFont="1" applyFill="1" applyBorder="1" applyAlignment="1" applyProtection="1">
      <alignment/>
      <protection/>
    </xf>
    <xf numFmtId="164" fontId="1" fillId="2" borderId="0" xfId="0" applyFont="1" applyFill="1" applyAlignment="1" applyProtection="1">
      <alignment/>
      <protection/>
    </xf>
    <xf numFmtId="164" fontId="8" fillId="2" borderId="0" xfId="0" applyFont="1" applyFill="1" applyAlignment="1" applyProtection="1">
      <alignment horizontal="right" vertical="top"/>
      <protection/>
    </xf>
    <xf numFmtId="164" fontId="1" fillId="2" borderId="0" xfId="0" applyFont="1" applyFill="1" applyBorder="1" applyAlignment="1" applyProtection="1">
      <alignment vertical="top" wrapText="1"/>
      <protection/>
    </xf>
    <xf numFmtId="172" fontId="30" fillId="5" borderId="0" xfId="0" applyNumberFormat="1" applyFont="1" applyFill="1" applyAlignment="1" applyProtection="1">
      <alignment horizontal="center"/>
      <protection/>
    </xf>
    <xf numFmtId="164" fontId="23" fillId="2" borderId="0" xfId="0" applyFont="1" applyFill="1" applyBorder="1" applyAlignment="1" applyProtection="1">
      <alignment/>
      <protection/>
    </xf>
    <xf numFmtId="164" fontId="8" fillId="2" borderId="0" xfId="0" applyFont="1" applyFill="1" applyAlignment="1" applyProtection="1">
      <alignment horizontal="right"/>
      <protection/>
    </xf>
    <xf numFmtId="164" fontId="1" fillId="2" borderId="0" xfId="0" applyFont="1" applyFill="1" applyAlignment="1" applyProtection="1">
      <alignment horizontal="left"/>
      <protection/>
    </xf>
    <xf numFmtId="164" fontId="19" fillId="6" borderId="8" xfId="0" applyFont="1" applyFill="1" applyBorder="1" applyAlignment="1" applyProtection="1">
      <alignment horizontal="center" vertical="center"/>
      <protection/>
    </xf>
    <xf numFmtId="166" fontId="19" fillId="6" borderId="10" xfId="0" applyNumberFormat="1" applyFont="1" applyFill="1" applyBorder="1" applyAlignment="1" applyProtection="1">
      <alignment horizontal="center" vertical="center" wrapText="1"/>
      <protection/>
    </xf>
    <xf numFmtId="164" fontId="37" fillId="6" borderId="25" xfId="0" applyFont="1" applyFill="1" applyBorder="1" applyAlignment="1" applyProtection="1">
      <alignment horizontal="center" vertical="center" wrapText="1"/>
      <protection/>
    </xf>
    <xf numFmtId="164" fontId="28" fillId="2" borderId="0" xfId="0" applyFont="1" applyFill="1" applyBorder="1" applyAlignment="1" applyProtection="1">
      <alignment horizontal="left"/>
      <protection/>
    </xf>
    <xf numFmtId="171" fontId="14" fillId="2" borderId="8" xfId="0" applyNumberFormat="1" applyFont="1" applyFill="1" applyBorder="1" applyAlignment="1" applyProtection="1">
      <alignment horizontal="center" vertical="center"/>
      <protection/>
    </xf>
    <xf numFmtId="164" fontId="14" fillId="2" borderId="8" xfId="0" applyFont="1" applyFill="1" applyBorder="1" applyAlignment="1" applyProtection="1">
      <alignment vertical="center"/>
      <protection/>
    </xf>
    <xf numFmtId="166" fontId="14" fillId="2" borderId="10" xfId="0" applyNumberFormat="1" applyFont="1" applyFill="1" applyBorder="1" applyAlignment="1" applyProtection="1">
      <alignment vertical="center"/>
      <protection/>
    </xf>
    <xf numFmtId="166" fontId="3" fillId="2" borderId="26" xfId="0" applyNumberFormat="1" applyFont="1" applyFill="1" applyBorder="1" applyAlignment="1" applyProtection="1">
      <alignment/>
      <protection/>
    </xf>
    <xf numFmtId="164" fontId="28" fillId="2" borderId="8" xfId="0" applyFont="1" applyFill="1" applyBorder="1" applyAlignment="1" applyProtection="1">
      <alignment horizontal="center"/>
      <protection/>
    </xf>
    <xf numFmtId="166" fontId="3" fillId="8" borderId="26" xfId="0" applyNumberFormat="1" applyFont="1" applyFill="1" applyBorder="1" applyAlignment="1" applyProtection="1">
      <alignment horizontal="right" vertical="center"/>
      <protection locked="0"/>
    </xf>
    <xf numFmtId="164" fontId="38" fillId="2" borderId="0" xfId="0" applyFont="1" applyFill="1" applyAlignment="1" applyProtection="1">
      <alignment/>
      <protection/>
    </xf>
    <xf numFmtId="164" fontId="39" fillId="2" borderId="0" xfId="0" applyFont="1" applyFill="1" applyAlignment="1" applyProtection="1">
      <alignment/>
      <protection/>
    </xf>
    <xf numFmtId="164" fontId="28" fillId="2" borderId="8" xfId="0" applyFont="1" applyFill="1" applyBorder="1" applyAlignment="1" applyProtection="1">
      <alignment horizontal="left"/>
      <protection/>
    </xf>
    <xf numFmtId="166" fontId="3" fillId="2" borderId="27" xfId="0" applyNumberFormat="1" applyFont="1" applyFill="1" applyBorder="1" applyAlignment="1" applyProtection="1">
      <alignment/>
      <protection/>
    </xf>
    <xf numFmtId="164" fontId="8" fillId="6" borderId="8" xfId="0" applyFont="1" applyFill="1" applyBorder="1" applyAlignment="1" applyProtection="1">
      <alignment/>
      <protection/>
    </xf>
    <xf numFmtId="164" fontId="8" fillId="6" borderId="8" xfId="0" applyFont="1" applyFill="1" applyBorder="1" applyAlignment="1" applyProtection="1">
      <alignment/>
      <protection/>
    </xf>
    <xf numFmtId="164" fontId="8" fillId="6" borderId="8" xfId="0" applyFont="1" applyFill="1" applyBorder="1" applyAlignment="1" applyProtection="1">
      <alignment horizontal="center"/>
      <protection/>
    </xf>
    <xf numFmtId="164" fontId="14" fillId="2" borderId="8" xfId="0" applyFont="1" applyFill="1" applyBorder="1" applyAlignment="1" applyProtection="1">
      <alignment horizontal="center" vertical="top" wrapText="1"/>
      <protection/>
    </xf>
    <xf numFmtId="164" fontId="14" fillId="2" borderId="8" xfId="0" applyFont="1" applyFill="1" applyBorder="1" applyAlignment="1" applyProtection="1">
      <alignment vertical="top" wrapText="1"/>
      <protection/>
    </xf>
    <xf numFmtId="166" fontId="14" fillId="2" borderId="8" xfId="0" applyNumberFormat="1" applyFont="1" applyFill="1" applyBorder="1" applyAlignment="1" applyProtection="1">
      <alignment vertical="top" wrapText="1"/>
      <protection/>
    </xf>
    <xf numFmtId="166" fontId="28" fillId="2" borderId="0" xfId="0" applyNumberFormat="1" applyFont="1" applyFill="1" applyBorder="1" applyAlignment="1" applyProtection="1">
      <alignment/>
      <protection/>
    </xf>
    <xf numFmtId="164" fontId="14" fillId="2" borderId="8" xfId="0" applyFont="1" applyFill="1" applyBorder="1" applyAlignment="1" applyProtection="1">
      <alignment horizontal="center"/>
      <protection/>
    </xf>
    <xf numFmtId="164" fontId="14" fillId="2" borderId="8" xfId="0" applyFont="1" applyFill="1" applyBorder="1" applyAlignment="1" applyProtection="1">
      <alignment horizontal="center" vertical="center" wrapText="1"/>
      <protection/>
    </xf>
    <xf numFmtId="164" fontId="14" fillId="2" borderId="8" xfId="0" applyFont="1" applyFill="1" applyBorder="1" applyAlignment="1" applyProtection="1">
      <alignment/>
      <protection/>
    </xf>
    <xf numFmtId="164" fontId="8" fillId="2" borderId="0" xfId="0" applyFont="1" applyFill="1" applyAlignment="1" applyProtection="1">
      <alignment/>
      <protection/>
    </xf>
    <xf numFmtId="166" fontId="8" fillId="2" borderId="0" xfId="0" applyNumberFormat="1" applyFont="1" applyFill="1" applyAlignment="1" applyProtection="1">
      <alignment/>
      <protection/>
    </xf>
    <xf numFmtId="166" fontId="14" fillId="2" borderId="8" xfId="0" applyNumberFormat="1" applyFont="1" applyFill="1" applyBorder="1" applyAlignment="1" applyProtection="1">
      <alignment vertical="center"/>
      <protection/>
    </xf>
    <xf numFmtId="166" fontId="31" fillId="6" borderId="8" xfId="0" applyNumberFormat="1" applyFont="1" applyFill="1" applyBorder="1" applyAlignment="1" applyProtection="1">
      <alignment vertical="top" wrapText="1"/>
      <protection/>
    </xf>
    <xf numFmtId="164" fontId="19" fillId="2" borderId="8" xfId="0" applyFont="1" applyFill="1" applyBorder="1" applyAlignment="1" applyProtection="1">
      <alignment vertical="top" wrapText="1"/>
      <protection/>
    </xf>
    <xf numFmtId="166" fontId="19" fillId="2" borderId="8" xfId="0" applyNumberFormat="1" applyFont="1" applyFill="1" applyBorder="1" applyAlignment="1" applyProtection="1">
      <alignment vertical="center"/>
      <protection/>
    </xf>
    <xf numFmtId="164" fontId="14" fillId="2" borderId="0" xfId="0" applyFont="1" applyFill="1" applyBorder="1" applyAlignment="1" applyProtection="1">
      <alignment horizontal="center" vertical="top" wrapText="1"/>
      <protection/>
    </xf>
    <xf numFmtId="164" fontId="14" fillId="2" borderId="0" xfId="0" applyFont="1" applyFill="1" applyBorder="1" applyAlignment="1" applyProtection="1">
      <alignment vertical="top" wrapText="1"/>
      <protection/>
    </xf>
    <xf numFmtId="166" fontId="14" fillId="2" borderId="0" xfId="0" applyNumberFormat="1" applyFont="1" applyFill="1" applyBorder="1" applyAlignment="1" applyProtection="1">
      <alignment horizontal="center" vertical="center"/>
      <protection/>
    </xf>
    <xf numFmtId="166" fontId="14" fillId="2" borderId="0" xfId="0" applyNumberFormat="1" applyFont="1" applyFill="1" applyBorder="1" applyAlignment="1" applyProtection="1">
      <alignment vertical="top" wrapText="1"/>
      <protection/>
    </xf>
    <xf numFmtId="166" fontId="14" fillId="2" borderId="0" xfId="0" applyNumberFormat="1" applyFont="1" applyFill="1" applyBorder="1" applyAlignment="1" applyProtection="1">
      <alignment/>
      <protection/>
    </xf>
    <xf numFmtId="164" fontId="40" fillId="2" borderId="0" xfId="0" applyFont="1" applyFill="1" applyBorder="1" applyAlignment="1" applyProtection="1">
      <alignment horizontal="left" vertical="top" wrapText="1"/>
      <protection/>
    </xf>
    <xf numFmtId="164" fontId="14" fillId="2" borderId="8" xfId="0" applyFont="1" applyFill="1" applyBorder="1" applyAlignment="1" applyProtection="1">
      <alignment horizontal="left" vertical="top" wrapText="1"/>
      <protection/>
    </xf>
    <xf numFmtId="166" fontId="1" fillId="2" borderId="0" xfId="0" applyNumberFormat="1" applyFont="1" applyFill="1" applyAlignment="1" applyProtection="1">
      <alignment/>
      <protection/>
    </xf>
    <xf numFmtId="170" fontId="1" fillId="2" borderId="28" xfId="0" applyNumberFormat="1" applyFont="1" applyFill="1" applyBorder="1" applyAlignment="1" applyProtection="1">
      <alignment horizontal="center"/>
      <protection/>
    </xf>
    <xf numFmtId="164" fontId="1" fillId="2" borderId="29" xfId="0" applyFont="1" applyFill="1" applyBorder="1" applyAlignment="1" applyProtection="1">
      <alignment horizontal="center" vertical="center" wrapText="1"/>
      <protection/>
    </xf>
    <xf numFmtId="164" fontId="5" fillId="2" borderId="0" xfId="21" applyFont="1" applyFill="1" applyAlignment="1">
      <alignment vertical="top"/>
      <protection/>
    </xf>
    <xf numFmtId="164" fontId="1" fillId="2" borderId="28" xfId="21" applyFont="1" applyFill="1" applyBorder="1" applyAlignment="1">
      <alignment vertical="top" wrapText="1"/>
      <protection/>
    </xf>
    <xf numFmtId="164" fontId="8" fillId="6" borderId="8" xfId="21" applyFont="1" applyFill="1" applyBorder="1" applyAlignment="1">
      <alignment horizontal="center" vertical="top"/>
      <protection/>
    </xf>
    <xf numFmtId="164" fontId="1" fillId="11" borderId="8" xfId="21" applyFont="1" applyFill="1" applyBorder="1" applyAlignment="1">
      <alignment vertical="top"/>
      <protection/>
    </xf>
    <xf numFmtId="164" fontId="1" fillId="12" borderId="8" xfId="21" applyFont="1" applyFill="1" applyBorder="1" applyAlignment="1" applyProtection="1">
      <alignment vertical="top"/>
      <protection locked="0"/>
    </xf>
    <xf numFmtId="164" fontId="1" fillId="12" borderId="8" xfId="21" applyFill="1" applyBorder="1" applyAlignment="1" applyProtection="1">
      <alignment vertical="top"/>
      <protection locked="0"/>
    </xf>
    <xf numFmtId="171" fontId="14" fillId="2" borderId="0" xfId="25" applyNumberFormat="1" applyFont="1" applyFill="1" applyBorder="1">
      <alignment/>
      <protection/>
    </xf>
    <xf numFmtId="164" fontId="14" fillId="2" borderId="0" xfId="25" applyFont="1" applyFill="1" applyBorder="1">
      <alignment/>
      <protection/>
    </xf>
    <xf numFmtId="170" fontId="14" fillId="2" borderId="0" xfId="25" applyNumberFormat="1" applyFont="1" applyFill="1" applyBorder="1">
      <alignment/>
      <protection/>
    </xf>
    <xf numFmtId="164" fontId="41" fillId="0" borderId="0" xfId="0" applyFont="1" applyAlignment="1">
      <alignment vertical="top"/>
    </xf>
    <xf numFmtId="171" fontId="19" fillId="13" borderId="8" xfId="25" applyNumberFormat="1" applyFont="1" applyFill="1" applyBorder="1" applyAlignment="1">
      <alignment horizontal="center" vertical="center" wrapText="1"/>
      <protection/>
    </xf>
    <xf numFmtId="164" fontId="19" fillId="13" borderId="8" xfId="25" applyFont="1" applyFill="1" applyBorder="1" applyAlignment="1">
      <alignment horizontal="center" vertical="center" wrapText="1"/>
      <protection/>
    </xf>
    <xf numFmtId="170" fontId="19" fillId="13" borderId="8" xfId="25" applyNumberFormat="1" applyFont="1" applyFill="1" applyBorder="1" applyAlignment="1">
      <alignment horizontal="center" vertical="center" wrapText="1"/>
      <protection/>
    </xf>
    <xf numFmtId="171" fontId="14" fillId="0" borderId="8" xfId="25" applyNumberFormat="1" applyFont="1" applyFill="1" applyBorder="1">
      <alignment/>
      <protection/>
    </xf>
    <xf numFmtId="164" fontId="14" fillId="0" borderId="8" xfId="25" applyFont="1" applyFill="1" applyBorder="1">
      <alignment/>
      <protection/>
    </xf>
    <xf numFmtId="164" fontId="41" fillId="0" borderId="8" xfId="25" applyFont="1" applyFill="1" applyBorder="1">
      <alignment/>
      <protection/>
    </xf>
    <xf numFmtId="170" fontId="14" fillId="0" borderId="8" xfId="25" applyNumberFormat="1" applyFont="1" applyFill="1" applyBorder="1">
      <alignment/>
      <protection/>
    </xf>
    <xf numFmtId="164" fontId="14" fillId="0" borderId="8" xfId="25" applyFont="1" applyFill="1" applyBorder="1" applyAlignment="1">
      <alignment/>
      <protection/>
    </xf>
    <xf numFmtId="164" fontId="42" fillId="0" borderId="8" xfId="20" applyNumberFormat="1" applyFont="1" applyFill="1" applyBorder="1" applyAlignment="1" applyProtection="1">
      <alignment/>
      <protection/>
    </xf>
    <xf numFmtId="171" fontId="41" fillId="2" borderId="0" xfId="24" applyNumberFormat="1" applyFont="1" applyFill="1" applyAlignment="1">
      <alignment/>
      <protection/>
    </xf>
    <xf numFmtId="164" fontId="41" fillId="2" borderId="0" xfId="24" applyFont="1" applyFill="1" applyAlignment="1">
      <alignment/>
      <protection/>
    </xf>
    <xf numFmtId="170" fontId="41" fillId="2" borderId="0" xfId="24" applyNumberFormat="1" applyFont="1" applyFill="1" applyAlignment="1">
      <alignment/>
      <protection/>
    </xf>
    <xf numFmtId="165" fontId="41" fillId="2" borderId="0" xfId="24" applyNumberFormat="1" applyFont="1" applyFill="1" applyAlignment="1">
      <alignment/>
      <protection/>
    </xf>
    <xf numFmtId="164" fontId="41" fillId="0" borderId="0" xfId="0" applyNumberFormat="1" applyFont="1" applyAlignment="1">
      <alignment vertical="top"/>
    </xf>
    <xf numFmtId="171" fontId="44" fillId="13" borderId="8" xfId="24" applyNumberFormat="1" applyFont="1" applyFill="1" applyBorder="1" applyAlignment="1">
      <alignment horizontal="center" vertical="center" wrapText="1"/>
      <protection/>
    </xf>
    <xf numFmtId="164" fontId="44" fillId="13" borderId="8" xfId="24" applyFont="1" applyFill="1" applyBorder="1" applyAlignment="1">
      <alignment horizontal="center" vertical="center" wrapText="1"/>
      <protection/>
    </xf>
    <xf numFmtId="170" fontId="44" fillId="13" borderId="8" xfId="24" applyNumberFormat="1" applyFont="1" applyFill="1" applyBorder="1" applyAlignment="1">
      <alignment horizontal="center" vertical="center" wrapText="1"/>
      <protection/>
    </xf>
    <xf numFmtId="165" fontId="44" fillId="13" borderId="8" xfId="24" applyNumberFormat="1" applyFont="1" applyFill="1" applyBorder="1" applyAlignment="1">
      <alignment horizontal="center" vertical="center" wrapText="1"/>
      <protection/>
    </xf>
    <xf numFmtId="164" fontId="41" fillId="0" borderId="0" xfId="0" applyFont="1" applyAlignment="1">
      <alignment horizontal="center" vertical="center"/>
    </xf>
    <xf numFmtId="171" fontId="41" fillId="2" borderId="8" xfId="24" applyNumberFormat="1" applyFont="1" applyFill="1" applyBorder="1" applyAlignment="1">
      <alignment vertical="top"/>
      <protection/>
    </xf>
    <xf numFmtId="164" fontId="41" fillId="6" borderId="8" xfId="24" applyFont="1" applyFill="1" applyBorder="1" applyAlignment="1">
      <alignment vertical="top"/>
      <protection/>
    </xf>
    <xf numFmtId="164" fontId="41" fillId="2" borderId="8" xfId="24" applyFont="1" applyFill="1" applyBorder="1" applyAlignment="1">
      <alignment vertical="top"/>
      <protection/>
    </xf>
    <xf numFmtId="170" fontId="41" fillId="2" borderId="8" xfId="24" applyNumberFormat="1" applyFont="1" applyFill="1" applyBorder="1" applyAlignment="1">
      <alignment vertical="top"/>
      <protection/>
    </xf>
    <xf numFmtId="165" fontId="41" fillId="2" borderId="8" xfId="24" applyNumberFormat="1" applyFont="1" applyFill="1" applyBorder="1" applyAlignment="1">
      <alignment vertical="top"/>
      <protection/>
    </xf>
    <xf numFmtId="164" fontId="41" fillId="0" borderId="8" xfId="0" applyNumberFormat="1" applyFont="1" applyBorder="1" applyAlignment="1">
      <alignment vertical="top"/>
    </xf>
    <xf numFmtId="164" fontId="41" fillId="0" borderId="8" xfId="0" applyFont="1" applyBorder="1" applyAlignment="1">
      <alignment vertical="top"/>
    </xf>
    <xf numFmtId="164" fontId="41" fillId="6" borderId="8" xfId="0" applyFont="1" applyFill="1" applyBorder="1" applyAlignment="1">
      <alignment vertical="top"/>
    </xf>
    <xf numFmtId="171" fontId="41" fillId="2" borderId="8" xfId="24" applyNumberFormat="1" applyFont="1" applyFill="1" applyBorder="1" applyAlignment="1">
      <alignment/>
      <protection/>
    </xf>
    <xf numFmtId="164" fontId="41" fillId="2" borderId="8" xfId="24" applyFont="1" applyFill="1" applyBorder="1" applyAlignment="1">
      <alignment/>
      <protection/>
    </xf>
    <xf numFmtId="170" fontId="41" fillId="2" borderId="8" xfId="24" applyNumberFormat="1" applyFont="1" applyFill="1" applyBorder="1" applyAlignment="1">
      <alignment/>
      <protection/>
    </xf>
    <xf numFmtId="165" fontId="41" fillId="2" borderId="8" xfId="24" applyNumberFormat="1" applyFont="1" applyFill="1" applyBorder="1" applyAlignment="1">
      <alignment/>
      <protection/>
    </xf>
    <xf numFmtId="171" fontId="41" fillId="0" borderId="8" xfId="24" applyNumberFormat="1" applyFont="1" applyFill="1" applyBorder="1" applyAlignment="1">
      <alignment/>
      <protection/>
    </xf>
    <xf numFmtId="170" fontId="41" fillId="0" borderId="8" xfId="24" applyNumberFormat="1" applyFont="1" applyFill="1" applyBorder="1" applyAlignment="1">
      <alignment/>
      <protection/>
    </xf>
    <xf numFmtId="164" fontId="41" fillId="2" borderId="8" xfId="24" applyFont="1" applyFill="1" applyBorder="1" applyAlignment="1">
      <alignment vertical="top" wrapText="1"/>
      <protection/>
    </xf>
    <xf numFmtId="164" fontId="41" fillId="2" borderId="8" xfId="24" applyFont="1" applyFill="1" applyBorder="1" applyAlignment="1">
      <alignment wrapText="1"/>
      <protection/>
    </xf>
    <xf numFmtId="164" fontId="45" fillId="6" borderId="0" xfId="0" applyFont="1" applyFill="1" applyAlignment="1">
      <alignment/>
    </xf>
    <xf numFmtId="164" fontId="45" fillId="0" borderId="0" xfId="0" applyFont="1" applyAlignment="1">
      <alignment/>
    </xf>
    <xf numFmtId="164" fontId="0" fillId="2" borderId="0" xfId="0" applyFont="1" applyFill="1" applyAlignment="1">
      <alignment vertical="top"/>
    </xf>
    <xf numFmtId="164" fontId="46" fillId="2" borderId="0" xfId="0" applyFont="1" applyFill="1" applyAlignment="1">
      <alignment vertical="top"/>
    </xf>
    <xf numFmtId="164" fontId="46" fillId="2" borderId="28" xfId="0" applyFont="1" applyFill="1" applyBorder="1" applyAlignment="1">
      <alignment horizontal="center" vertical="center" wrapText="1"/>
    </xf>
    <xf numFmtId="164" fontId="47" fillId="2" borderId="0" xfId="0" applyFont="1" applyFill="1" applyBorder="1" applyAlignment="1">
      <alignment horizontal="center" vertical="center" wrapText="1"/>
    </xf>
    <xf numFmtId="164" fontId="46" fillId="2" borderId="0" xfId="0" applyFont="1" applyFill="1" applyAlignment="1">
      <alignment vertical="top" wrapText="1"/>
    </xf>
    <xf numFmtId="164" fontId="48" fillId="2" borderId="0" xfId="0" applyFont="1" applyFill="1" applyAlignment="1">
      <alignment vertical="top"/>
    </xf>
    <xf numFmtId="174" fontId="48" fillId="8" borderId="8" xfId="0" applyNumberFormat="1" applyFont="1" applyFill="1" applyBorder="1" applyAlignment="1" applyProtection="1">
      <alignment horizontal="left" vertical="top"/>
      <protection locked="0"/>
    </xf>
    <xf numFmtId="166" fontId="48" fillId="8" borderId="8" xfId="0" applyNumberFormat="1" applyFont="1" applyFill="1" applyBorder="1" applyAlignment="1" applyProtection="1">
      <alignment horizontal="left" vertical="top"/>
      <protection locked="0"/>
    </xf>
    <xf numFmtId="164" fontId="48" fillId="8" borderId="8" xfId="0" applyFont="1" applyFill="1" applyBorder="1" applyAlignment="1" applyProtection="1">
      <alignment vertical="top"/>
      <protection locked="0"/>
    </xf>
    <xf numFmtId="164" fontId="49" fillId="2" borderId="0" xfId="0" applyFont="1" applyFill="1" applyBorder="1" applyAlignment="1">
      <alignment horizontal="center"/>
    </xf>
    <xf numFmtId="164" fontId="41" fillId="2" borderId="0" xfId="0" applyFont="1" applyFill="1" applyAlignment="1">
      <alignment vertical="top" wrapText="1"/>
    </xf>
    <xf numFmtId="164" fontId="0" fillId="2" borderId="0" xfId="0" applyFont="1" applyFill="1" applyBorder="1" applyAlignment="1">
      <alignment horizontal="justify" vertical="top" wrapText="1"/>
    </xf>
    <xf numFmtId="164" fontId="45" fillId="8" borderId="8" xfId="0" applyFont="1" applyFill="1" applyBorder="1" applyAlignment="1" applyProtection="1">
      <alignment horizontal="justify" vertical="top" wrapText="1"/>
      <protection locked="0"/>
    </xf>
    <xf numFmtId="164" fontId="45" fillId="2" borderId="0" xfId="0" applyFont="1" applyFill="1" applyAlignment="1">
      <alignment vertical="top"/>
    </xf>
    <xf numFmtId="164" fontId="46" fillId="2" borderId="30" xfId="0" applyFont="1" applyFill="1" applyBorder="1" applyAlignment="1">
      <alignment vertical="top"/>
    </xf>
    <xf numFmtId="164" fontId="46" fillId="2" borderId="31" xfId="0" applyFont="1" applyFill="1" applyBorder="1" applyAlignment="1">
      <alignment vertical="top"/>
    </xf>
    <xf numFmtId="164" fontId="46" fillId="2" borderId="32" xfId="0" applyFont="1" applyFill="1" applyBorder="1" applyAlignment="1">
      <alignment vertical="top"/>
    </xf>
    <xf numFmtId="164" fontId="46" fillId="2" borderId="33" xfId="0" applyFont="1" applyFill="1" applyBorder="1" applyAlignment="1">
      <alignment vertical="top"/>
    </xf>
    <xf numFmtId="164" fontId="46" fillId="2" borderId="34" xfId="0" applyFont="1" applyFill="1" applyBorder="1" applyAlignment="1">
      <alignment vertical="top"/>
    </xf>
    <xf numFmtId="164" fontId="46" fillId="2" borderId="35" xfId="0" applyFont="1" applyFill="1" applyBorder="1" applyAlignment="1">
      <alignment vertical="top"/>
    </xf>
    <xf numFmtId="174" fontId="0" fillId="2" borderId="0" xfId="0" applyNumberFormat="1" applyFont="1" applyFill="1" applyAlignment="1">
      <alignment horizontal="left" vertical="top"/>
    </xf>
    <xf numFmtId="164" fontId="0" fillId="2" borderId="28" xfId="0" applyFont="1" applyFill="1" applyBorder="1" applyAlignment="1">
      <alignment vertical="top"/>
    </xf>
    <xf numFmtId="164" fontId="0" fillId="2" borderId="0" xfId="0" applyFont="1" applyFill="1" applyBorder="1" applyAlignment="1">
      <alignment horizontal="center" vertical="top" wrapText="1"/>
    </xf>
    <xf numFmtId="164" fontId="44" fillId="2" borderId="0" xfId="0" applyFont="1" applyFill="1" applyAlignment="1">
      <alignment vertical="top" wrapText="1"/>
    </xf>
  </cellXfs>
  <cellStyles count="14">
    <cellStyle name="Normal" xfId="0"/>
    <cellStyle name="Comma" xfId="15"/>
    <cellStyle name="Comma [0]" xfId="16"/>
    <cellStyle name="Currency" xfId="17"/>
    <cellStyle name="Currency [0]" xfId="18"/>
    <cellStyle name="Percent" xfId="19"/>
    <cellStyle name="Hyperlink" xfId="20"/>
    <cellStyle name="Normálna 2" xfId="21"/>
    <cellStyle name="Normálna 3" xfId="22"/>
    <cellStyle name="Normálna 4" xfId="23"/>
    <cellStyle name="Normálna 5" xfId="24"/>
    <cellStyle name="Normálna 7" xfId="25"/>
    <cellStyle name="normálne 2" xfId="26"/>
    <cellStyle name="normálne 2 2" xfId="27"/>
  </cellStyles>
  <dxfs count="4">
    <dxf>
      <font>
        <b val="0"/>
        <color rgb="FF000000"/>
      </font>
      <fill>
        <patternFill patternType="solid">
          <fgColor rgb="FFFFFFFF"/>
          <bgColor rgb="FFFFFFCC"/>
        </patternFill>
      </fill>
      <border>
        <left style="thin">
          <color rgb="FF000000"/>
        </left>
        <right style="thin">
          <color rgb="FF000000"/>
        </right>
        <top style="thin"/>
        <bottom style="thin">
          <color rgb="FF000000"/>
        </bottom>
      </border>
    </dxf>
    <dxf>
      <font>
        <b val="0"/>
        <color rgb="FF008000"/>
      </font>
      <fill>
        <patternFill patternType="solid">
          <fgColor rgb="FFCCFFFF"/>
          <bgColor rgb="FFCCFFCC"/>
        </patternFill>
      </fill>
      <border/>
    </dxf>
    <dxf>
      <font>
        <b val="0"/>
        <color rgb="FF800080"/>
      </font>
      <fill>
        <patternFill patternType="solid">
          <fgColor rgb="FFFF8080"/>
          <bgColor rgb="FFFF99CC"/>
        </patternFill>
      </fill>
      <border/>
    </dxf>
    <dxf>
      <font>
        <b val="0"/>
        <color rgb="FFFF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2238375</xdr:colOff>
      <xdr:row>10</xdr:row>
      <xdr:rowOff>228600</xdr:rowOff>
    </xdr:from>
    <xdr:to>
      <xdr:col>7</xdr:col>
      <xdr:colOff>2695575</xdr:colOff>
      <xdr:row>12</xdr:row>
      <xdr:rowOff>66675</xdr:rowOff>
    </xdr:to>
    <xdr:sp>
      <xdr:nvSpPr>
        <xdr:cNvPr id="1" name="Šípka dolu 1"/>
        <xdr:cNvSpPr>
          <a:spLocks/>
        </xdr:cNvSpPr>
      </xdr:nvSpPr>
      <xdr:spPr>
        <a:xfrm rot="5400000">
          <a:off x="11687175" y="2333625"/>
          <a:ext cx="457200" cy="295275"/>
        </a:xfrm>
        <a:prstGeom prst="downArrow">
          <a:avLst>
            <a:gd name="adj1" fmla="val 17708"/>
            <a:gd name="adj2" fmla="val -25000"/>
          </a:avLst>
        </a:prstGeom>
        <a:solidFill>
          <a:srgbClr val="C0504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1285875</xdr:colOff>
      <xdr:row>4</xdr:row>
      <xdr:rowOff>257175</xdr:rowOff>
    </xdr:to>
    <xdr:sp>
      <xdr:nvSpPr>
        <xdr:cNvPr id="1" name="Šípka dolu 1"/>
        <xdr:cNvSpPr>
          <a:spLocks/>
        </xdr:cNvSpPr>
      </xdr:nvSpPr>
      <xdr:spPr>
        <a:xfrm>
          <a:off x="10477500" y="1333500"/>
          <a:ext cx="219075" cy="361950"/>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14</xdr:row>
      <xdr:rowOff>9525</xdr:rowOff>
    </xdr:from>
    <xdr:to>
      <xdr:col>5</xdr:col>
      <xdr:colOff>561975</xdr:colOff>
      <xdr:row>14</xdr:row>
      <xdr:rowOff>323850</xdr:rowOff>
    </xdr:to>
    <xdr:sp>
      <xdr:nvSpPr>
        <xdr:cNvPr id="2" name="Šípka dolu 2"/>
        <xdr:cNvSpPr>
          <a:spLocks/>
        </xdr:cNvSpPr>
      </xdr:nvSpPr>
      <xdr:spPr>
        <a:xfrm rot="5400000">
          <a:off x="9429750" y="4781550"/>
          <a:ext cx="552450" cy="323850"/>
        </a:xfrm>
        <a:prstGeom prst="downArrow">
          <a:avLst>
            <a:gd name="adj1" fmla="val 20175"/>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1285875</xdr:colOff>
      <xdr:row>4</xdr:row>
      <xdr:rowOff>257175</xdr:rowOff>
    </xdr:to>
    <xdr:sp>
      <xdr:nvSpPr>
        <xdr:cNvPr id="1" name="Šípka dolu 1"/>
        <xdr:cNvSpPr>
          <a:spLocks/>
        </xdr:cNvSpPr>
      </xdr:nvSpPr>
      <xdr:spPr>
        <a:xfrm>
          <a:off x="10477500" y="1333500"/>
          <a:ext cx="219075" cy="361950"/>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2209800</xdr:colOff>
      <xdr:row>13</xdr:row>
      <xdr:rowOff>542925</xdr:rowOff>
    </xdr:from>
    <xdr:to>
      <xdr:col>5</xdr:col>
      <xdr:colOff>152400</xdr:colOff>
      <xdr:row>14</xdr:row>
      <xdr:rowOff>266700</xdr:rowOff>
    </xdr:to>
    <xdr:sp>
      <xdr:nvSpPr>
        <xdr:cNvPr id="2" name="Šípka dolu 2"/>
        <xdr:cNvSpPr>
          <a:spLocks/>
        </xdr:cNvSpPr>
      </xdr:nvSpPr>
      <xdr:spPr>
        <a:xfrm rot="5400000">
          <a:off x="9105900" y="4743450"/>
          <a:ext cx="457200" cy="295275"/>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2247900</xdr:colOff>
      <xdr:row>15</xdr:row>
      <xdr:rowOff>38100</xdr:rowOff>
    </xdr:from>
    <xdr:to>
      <xdr:col>5</xdr:col>
      <xdr:colOff>200025</xdr:colOff>
      <xdr:row>15</xdr:row>
      <xdr:rowOff>342900</xdr:rowOff>
    </xdr:to>
    <xdr:sp>
      <xdr:nvSpPr>
        <xdr:cNvPr id="3" name="Šípka dolu 3"/>
        <xdr:cNvSpPr>
          <a:spLocks/>
        </xdr:cNvSpPr>
      </xdr:nvSpPr>
      <xdr:spPr>
        <a:xfrm rot="5400000">
          <a:off x="9144000" y="5210175"/>
          <a:ext cx="466725" cy="295275"/>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sheet1.xml><?xml version="1.0" encoding="utf-8"?>
<worksheet xmlns="http://schemas.openxmlformats.org/spreadsheetml/2006/main" xmlns:r="http://schemas.openxmlformats.org/officeDocument/2006/relationships">
  <dimension ref="A1:D129"/>
  <sheetViews>
    <sheetView zoomScale="110" zoomScaleNormal="110" workbookViewId="0" topLeftCell="A1">
      <selection activeCell="A1" sqref="A1"/>
    </sheetView>
  </sheetViews>
  <sheetFormatPr defaultColWidth="10.28125" defaultRowHeight="12.75"/>
  <cols>
    <col min="1" max="1" width="99.00390625" style="1" customWidth="1"/>
    <col min="2" max="2" width="2.7109375" style="2" customWidth="1"/>
    <col min="3" max="3" width="26.8515625" style="2" hidden="1" customWidth="1"/>
    <col min="4" max="4" width="15.8515625" style="2" hidden="1" customWidth="1"/>
    <col min="5" max="16384" width="11.421875" style="2" customWidth="1"/>
  </cols>
  <sheetData>
    <row r="1" spans="1:4" s="4" customFormat="1" ht="36" customHeight="1">
      <c r="A1" s="3" t="s">
        <v>0</v>
      </c>
      <c r="C1" s="5" t="s">
        <v>1</v>
      </c>
      <c r="D1" s="5"/>
    </row>
    <row r="2" spans="1:4" s="4" customFormat="1" ht="18">
      <c r="A2" s="3"/>
      <c r="C2" s="6"/>
      <c r="D2" s="6"/>
    </row>
    <row r="3" spans="1:4" s="4" customFormat="1" ht="15.75" customHeight="1">
      <c r="A3" s="7" t="s">
        <v>2</v>
      </c>
      <c r="C3" s="6"/>
      <c r="D3" s="6"/>
    </row>
    <row r="4" spans="1:4" s="4" customFormat="1" ht="15.75" customHeight="1">
      <c r="A4" s="7" t="s">
        <v>3</v>
      </c>
      <c r="C4" s="6"/>
      <c r="D4" s="6"/>
    </row>
    <row r="5" spans="1:4" s="4" customFormat="1" ht="15.75" customHeight="1">
      <c r="A5" s="7" t="s">
        <v>4</v>
      </c>
      <c r="C5" s="6"/>
      <c r="D5" s="6"/>
    </row>
    <row r="6" spans="1:4" s="4" customFormat="1" ht="15.75" customHeight="1">
      <c r="A6" s="7" t="s">
        <v>5</v>
      </c>
      <c r="C6" s="6"/>
      <c r="D6" s="6"/>
    </row>
    <row r="7" spans="1:4" s="4" customFormat="1" ht="15.75" customHeight="1">
      <c r="A7" s="7" t="s">
        <v>6</v>
      </c>
      <c r="C7" s="6"/>
      <c r="D7" s="6"/>
    </row>
    <row r="8" spans="1:4" s="4" customFormat="1" ht="15.75" customHeight="1">
      <c r="A8" s="8" t="s">
        <v>7</v>
      </c>
      <c r="C8" s="6"/>
      <c r="D8" s="6"/>
    </row>
    <row r="9" spans="1:4" s="4" customFormat="1" ht="15.75" customHeight="1">
      <c r="A9" s="8" t="s">
        <v>8</v>
      </c>
      <c r="C9" s="6"/>
      <c r="D9" s="6"/>
    </row>
    <row r="10" spans="1:4" s="4" customFormat="1" ht="15.75" customHeight="1">
      <c r="A10" s="8" t="s">
        <v>9</v>
      </c>
      <c r="C10" s="6"/>
      <c r="D10" s="6"/>
    </row>
    <row r="11" spans="1:4" s="4" customFormat="1" ht="32.25" customHeight="1">
      <c r="A11" s="7" t="s">
        <v>10</v>
      </c>
      <c r="C11" s="6"/>
      <c r="D11" s="6"/>
    </row>
    <row r="12" spans="1:4" s="4" customFormat="1" ht="31.5" customHeight="1">
      <c r="A12" s="7" t="s">
        <v>11</v>
      </c>
      <c r="C12" s="6"/>
      <c r="D12" s="6"/>
    </row>
    <row r="13" spans="1:4" s="4" customFormat="1" ht="31.5" customHeight="1">
      <c r="A13" s="7" t="s">
        <v>12</v>
      </c>
      <c r="C13" s="6"/>
      <c r="D13" s="6"/>
    </row>
    <row r="14" spans="1:3" ht="13.5" customHeight="1">
      <c r="A14" s="9"/>
      <c r="C14" s="10"/>
    </row>
    <row r="15" spans="1:3" ht="255">
      <c r="A15" s="11" t="s">
        <v>13</v>
      </c>
      <c r="C15" s="10"/>
    </row>
    <row r="16" spans="1:3" ht="12.75">
      <c r="A16" s="12"/>
      <c r="C16" s="10"/>
    </row>
    <row r="17" spans="1:3" ht="191.25">
      <c r="A17" s="11" t="s">
        <v>14</v>
      </c>
      <c r="C17" s="10"/>
    </row>
    <row r="18" spans="1:3" ht="13.5">
      <c r="A18" s="13"/>
      <c r="C18" s="10"/>
    </row>
    <row r="19" spans="1:4" ht="38.25">
      <c r="A19" s="1" t="s">
        <v>15</v>
      </c>
      <c r="C19" s="14" t="s">
        <v>16</v>
      </c>
      <c r="D19" s="14"/>
    </row>
    <row r="20" spans="3:4" ht="13.5">
      <c r="C20" s="15">
        <v>1</v>
      </c>
      <c r="D20" s="15"/>
    </row>
    <row r="21" spans="1:4" ht="63.75">
      <c r="A21" s="16" t="s">
        <v>17</v>
      </c>
      <c r="C21" s="17">
        <v>0.65</v>
      </c>
      <c r="D21" s="18">
        <v>0.35</v>
      </c>
    </row>
    <row r="22" spans="3:4" ht="13.5">
      <c r="C22" s="15">
        <v>1</v>
      </c>
      <c r="D22" s="15"/>
    </row>
    <row r="23" ht="25.5">
      <c r="A23" s="1" t="s">
        <v>18</v>
      </c>
    </row>
    <row r="24" ht="12.75">
      <c r="A24" s="19"/>
    </row>
    <row r="25" ht="25.5">
      <c r="A25" s="1" t="s">
        <v>19</v>
      </c>
    </row>
    <row r="26" s="2" customFormat="1" ht="12.75"/>
    <row r="27" ht="51">
      <c r="A27" s="10" t="s">
        <v>20</v>
      </c>
    </row>
    <row r="29" ht="25.5">
      <c r="A29" s="1" t="s">
        <v>21</v>
      </c>
    </row>
    <row r="31" ht="15.75" customHeight="1">
      <c r="A31" s="1" t="s">
        <v>22</v>
      </c>
    </row>
    <row r="33" ht="63.75">
      <c r="A33" s="1" t="s">
        <v>23</v>
      </c>
    </row>
    <row r="34" ht="25.5">
      <c r="A34" s="20" t="s">
        <v>24</v>
      </c>
    </row>
    <row r="36" ht="76.5">
      <c r="A36" s="16" t="s">
        <v>25</v>
      </c>
    </row>
    <row r="38" ht="25.5">
      <c r="A38" s="1" t="s">
        <v>26</v>
      </c>
    </row>
    <row r="39" ht="12.75">
      <c r="A39" s="21"/>
    </row>
    <row r="40" spans="1:3" ht="76.5">
      <c r="A40" s="21" t="s">
        <v>27</v>
      </c>
      <c r="C40" s="22"/>
    </row>
    <row r="42" ht="12.75">
      <c r="A42" s="1" t="s">
        <v>28</v>
      </c>
    </row>
    <row r="44" ht="51">
      <c r="A44" s="1" t="s">
        <v>29</v>
      </c>
    </row>
    <row r="46" ht="25.5">
      <c r="A46" s="1" t="s">
        <v>30</v>
      </c>
    </row>
    <row r="47" ht="12.75">
      <c r="A47" s="19"/>
    </row>
    <row r="48" ht="51">
      <c r="A48" s="1" t="s">
        <v>31</v>
      </c>
    </row>
    <row r="50" ht="38.25">
      <c r="A50" s="1" t="s">
        <v>32</v>
      </c>
    </row>
    <row r="52" ht="12.75">
      <c r="A52" s="1" t="s">
        <v>33</v>
      </c>
    </row>
    <row r="54" ht="12.75">
      <c r="A54" s="1" t="s">
        <v>34</v>
      </c>
    </row>
    <row r="56" ht="114.75">
      <c r="A56" s="16" t="s">
        <v>35</v>
      </c>
    </row>
    <row r="58" ht="12.75">
      <c r="A58" s="1" t="s">
        <v>36</v>
      </c>
    </row>
    <row r="59" ht="38.25">
      <c r="A59" s="23" t="s">
        <v>37</v>
      </c>
    </row>
    <row r="60" ht="25.5">
      <c r="A60" s="1" t="s">
        <v>38</v>
      </c>
    </row>
    <row r="62" ht="89.25">
      <c r="A62" s="16" t="s">
        <v>39</v>
      </c>
    </row>
    <row r="63" ht="22.5" customHeight="1"/>
    <row r="64" ht="12.75">
      <c r="A64" s="24" t="s">
        <v>40</v>
      </c>
    </row>
    <row r="66" ht="191.25" customHeight="1">
      <c r="A66" s="25" t="s">
        <v>41</v>
      </c>
    </row>
    <row r="67" ht="12.75">
      <c r="A67" s="26" t="s">
        <v>42</v>
      </c>
    </row>
    <row r="68" ht="21" customHeight="1">
      <c r="A68" s="16" t="s">
        <v>43</v>
      </c>
    </row>
    <row r="69" ht="12.75">
      <c r="A69" s="27" t="s">
        <v>44</v>
      </c>
    </row>
    <row r="70" ht="12.75">
      <c r="A70" s="28" t="s">
        <v>45</v>
      </c>
    </row>
    <row r="71" ht="12.75">
      <c r="A71" s="28" t="s">
        <v>46</v>
      </c>
    </row>
    <row r="72" ht="12.75">
      <c r="A72" s="28" t="s">
        <v>47</v>
      </c>
    </row>
    <row r="73" ht="12.75">
      <c r="A73" s="29" t="s">
        <v>48</v>
      </c>
    </row>
    <row r="74" ht="12.75">
      <c r="A74" s="28" t="s">
        <v>49</v>
      </c>
    </row>
    <row r="75" ht="12.75">
      <c r="A75" s="29" t="s">
        <v>50</v>
      </c>
    </row>
    <row r="76" ht="12.75">
      <c r="A76" s="28" t="s">
        <v>51</v>
      </c>
    </row>
    <row r="77" ht="12.75">
      <c r="A77" s="30" t="s">
        <v>52</v>
      </c>
    </row>
    <row r="78" ht="12.75">
      <c r="A78" s="31"/>
    </row>
    <row r="79" ht="12.75">
      <c r="A79" s="24" t="s">
        <v>53</v>
      </c>
    </row>
    <row r="81" ht="12.75">
      <c r="A81" s="32" t="s">
        <v>54</v>
      </c>
    </row>
    <row r="82" ht="12.75">
      <c r="A82" s="16" t="s">
        <v>55</v>
      </c>
    </row>
    <row r="83" ht="12.75">
      <c r="A83" s="26" t="s">
        <v>42</v>
      </c>
    </row>
    <row r="84" ht="12.75">
      <c r="A84" s="16" t="s">
        <v>56</v>
      </c>
    </row>
    <row r="85" ht="12.75">
      <c r="A85" s="16"/>
    </row>
    <row r="86" ht="12.75">
      <c r="A86" s="32" t="s">
        <v>57</v>
      </c>
    </row>
    <row r="87" ht="38.25">
      <c r="A87" s="16" t="s">
        <v>58</v>
      </c>
    </row>
    <row r="88" ht="12.75">
      <c r="A88" s="26" t="s">
        <v>42</v>
      </c>
    </row>
    <row r="89" ht="12.75">
      <c r="A89" s="16" t="s">
        <v>59</v>
      </c>
    </row>
    <row r="90" ht="12.75">
      <c r="A90" s="16"/>
    </row>
    <row r="91" ht="12.75">
      <c r="A91" s="32" t="s">
        <v>60</v>
      </c>
    </row>
    <row r="92" ht="38.25">
      <c r="A92" s="16" t="s">
        <v>61</v>
      </c>
    </row>
    <row r="93" ht="12.75">
      <c r="A93" s="33"/>
    </row>
    <row r="94" spans="1:3" ht="12.75">
      <c r="A94" s="32" t="s">
        <v>62</v>
      </c>
      <c r="C94" s="34"/>
    </row>
    <row r="95" ht="25.5">
      <c r="A95" s="16" t="s">
        <v>63</v>
      </c>
    </row>
    <row r="96" ht="14.25" customHeight="1">
      <c r="A96" s="35" t="s">
        <v>64</v>
      </c>
    </row>
    <row r="97" ht="25.5">
      <c r="A97" s="35" t="s">
        <v>65</v>
      </c>
    </row>
    <row r="98" ht="12.75">
      <c r="A98" s="26" t="s">
        <v>42</v>
      </c>
    </row>
    <row r="99" ht="12.75">
      <c r="A99" s="16" t="s">
        <v>66</v>
      </c>
    </row>
    <row r="100" ht="12.75">
      <c r="A100" s="16" t="s">
        <v>67</v>
      </c>
    </row>
    <row r="101" ht="12.75">
      <c r="A101" s="16" t="s">
        <v>68</v>
      </c>
    </row>
    <row r="102" ht="12.75">
      <c r="A102" s="16"/>
    </row>
    <row r="103" ht="12.75">
      <c r="A103" s="32" t="s">
        <v>69</v>
      </c>
    </row>
    <row r="104" ht="41.25" customHeight="1">
      <c r="A104" s="16" t="s">
        <v>70</v>
      </c>
    </row>
    <row r="105" ht="38.25">
      <c r="A105" s="16" t="s">
        <v>71</v>
      </c>
    </row>
    <row r="106" ht="25.5">
      <c r="A106" s="16" t="s">
        <v>72</v>
      </c>
    </row>
    <row r="107" s="2" customFormat="1" ht="12.75">
      <c r="D107" s="36" t="s">
        <v>73</v>
      </c>
    </row>
    <row r="108" ht="25.5">
      <c r="A108" s="26" t="s">
        <v>74</v>
      </c>
    </row>
    <row r="109" ht="12.75">
      <c r="A109" s="16"/>
    </row>
    <row r="110" ht="12.75">
      <c r="A110" s="32" t="s">
        <v>75</v>
      </c>
    </row>
    <row r="111" ht="12.75">
      <c r="A111" s="16"/>
    </row>
    <row r="112" ht="12.75">
      <c r="A112" s="16" t="s">
        <v>76</v>
      </c>
    </row>
    <row r="113" ht="12.75">
      <c r="A113" s="16"/>
    </row>
    <row r="114" ht="12.75">
      <c r="A114" s="32" t="s">
        <v>77</v>
      </c>
    </row>
    <row r="115" ht="12.75">
      <c r="A115" s="16" t="s">
        <v>78</v>
      </c>
    </row>
    <row r="116" ht="18" customHeight="1">
      <c r="A116" s="16" t="s">
        <v>79</v>
      </c>
    </row>
    <row r="117" ht="30" customHeight="1">
      <c r="A117" s="16" t="s">
        <v>80</v>
      </c>
    </row>
    <row r="118" ht="15" customHeight="1">
      <c r="A118" s="16" t="s">
        <v>81</v>
      </c>
    </row>
    <row r="119" ht="28.5" customHeight="1">
      <c r="A119" s="16" t="s">
        <v>82</v>
      </c>
    </row>
    <row r="120" ht="27.75" customHeight="1">
      <c r="A120" s="16" t="s">
        <v>83</v>
      </c>
    </row>
    <row r="121" ht="42" customHeight="1">
      <c r="A121" s="16" t="s">
        <v>84</v>
      </c>
    </row>
    <row r="122" ht="12.75" customHeight="1">
      <c r="A122" s="26" t="s">
        <v>42</v>
      </c>
    </row>
    <row r="123" ht="38.25">
      <c r="A123" s="16" t="s">
        <v>85</v>
      </c>
    </row>
    <row r="124" ht="15.75" customHeight="1">
      <c r="A124" s="16"/>
    </row>
    <row r="125" ht="12.75">
      <c r="A125" s="32" t="s">
        <v>86</v>
      </c>
    </row>
    <row r="126" ht="38.25">
      <c r="A126" s="16" t="s">
        <v>87</v>
      </c>
    </row>
    <row r="128" ht="12.75">
      <c r="A128" s="32" t="s">
        <v>88</v>
      </c>
    </row>
    <row r="129" ht="114.75">
      <c r="A129" s="16" t="s">
        <v>89</v>
      </c>
    </row>
  </sheetData>
  <sheetProtection sheet="1" selectLockedCells="1" selectUnlockedCells="1"/>
  <mergeCells count="4">
    <mergeCell ref="C1:D1"/>
    <mergeCell ref="C19:D19"/>
    <mergeCell ref="C20:D20"/>
    <mergeCell ref="C22:D22"/>
  </mergeCells>
  <printOptions horizontalCentered="1"/>
  <pageMargins left="0.7083333333333334" right="0.7083333333333334" top="0.7479166666666667" bottom="0.7486111111111111" header="0.5118055555555555" footer="0.31527777777777777"/>
  <pageSetup horizontalDpi="300" verticalDpi="300" orientation="portrait" paperSize="9"/>
  <headerFooter alignWithMargins="0">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110" zoomScaleNormal="110" workbookViewId="0" topLeftCell="A1">
      <selection activeCell="F6" sqref="F6"/>
    </sheetView>
  </sheetViews>
  <sheetFormatPr defaultColWidth="8.00390625" defaultRowHeight="12.75"/>
  <cols>
    <col min="1" max="1" width="18.421875" style="297" customWidth="1"/>
    <col min="2" max="2" width="37.00390625" style="297" customWidth="1"/>
    <col min="3" max="3" width="37.7109375" style="297" customWidth="1"/>
    <col min="4" max="4" width="10.28125" style="298" customWidth="1"/>
    <col min="5" max="5" width="37.7109375" style="298" customWidth="1"/>
    <col min="6" max="6" width="36.421875" style="298" customWidth="1"/>
    <col min="7" max="13" width="9.140625" style="298" customWidth="1"/>
    <col min="14" max="14" width="38.57421875" style="298" customWidth="1"/>
    <col min="15" max="16384" width="9.140625" style="298" customWidth="1"/>
  </cols>
  <sheetData>
    <row r="1" spans="1:16" ht="37.5" customHeight="1">
      <c r="A1" s="299">
        <f>Spolu!C3&amp;", "&amp;Spolu!C6</f>
        <v>0</v>
      </c>
      <c r="B1" s="299"/>
      <c r="C1" s="299"/>
      <c r="N1" s="298">
        <f aca="true" t="shared" si="0" ref="N1:N10">O1&amp;" - "&amp;P1</f>
        <v>0</v>
      </c>
      <c r="O1" s="298" t="s">
        <v>535</v>
      </c>
      <c r="P1" s="298" t="s">
        <v>536</v>
      </c>
    </row>
    <row r="2" spans="14:16" ht="15">
      <c r="N2" s="298">
        <f t="shared" si="0"/>
        <v>0</v>
      </c>
      <c r="O2" s="298" t="s">
        <v>537</v>
      </c>
      <c r="P2" s="298" t="s">
        <v>538</v>
      </c>
    </row>
    <row r="3" spans="5:16" ht="15" customHeight="1">
      <c r="E3" s="300" t="s">
        <v>2597</v>
      </c>
      <c r="F3" s="300"/>
      <c r="N3" s="298">
        <f t="shared" si="0"/>
        <v>0</v>
      </c>
      <c r="O3" s="298" t="s">
        <v>539</v>
      </c>
      <c r="P3" s="298" t="s">
        <v>540</v>
      </c>
    </row>
    <row r="4" spans="5:16" ht="45.75" customHeight="1">
      <c r="E4" s="300"/>
      <c r="F4" s="300"/>
      <c r="N4" s="298">
        <f t="shared" si="0"/>
        <v>0</v>
      </c>
      <c r="O4" s="298" t="s">
        <v>541</v>
      </c>
      <c r="P4" s="298" t="s">
        <v>542</v>
      </c>
    </row>
    <row r="5" spans="3:16" ht="30">
      <c r="C5" s="301" t="s">
        <v>2598</v>
      </c>
      <c r="N5" s="298">
        <f t="shared" si="0"/>
        <v>0</v>
      </c>
      <c r="O5" s="298" t="s">
        <v>543</v>
      </c>
      <c r="P5" s="298" t="s">
        <v>544</v>
      </c>
    </row>
    <row r="6" spans="3:16" ht="15">
      <c r="C6" s="301" t="s">
        <v>2599</v>
      </c>
      <c r="E6" s="302" t="s">
        <v>2600</v>
      </c>
      <c r="F6" s="303"/>
      <c r="N6" s="298">
        <f t="shared" si="0"/>
        <v>0</v>
      </c>
      <c r="O6" s="298" t="s">
        <v>545</v>
      </c>
      <c r="P6" s="298" t="s">
        <v>546</v>
      </c>
    </row>
    <row r="7" spans="3:16" ht="15">
      <c r="C7" s="301" t="s">
        <v>2601</v>
      </c>
      <c r="E7" s="302" t="s">
        <v>2602</v>
      </c>
      <c r="F7" s="304"/>
      <c r="N7" s="298">
        <f t="shared" si="0"/>
        <v>0</v>
      </c>
      <c r="O7" s="298" t="s">
        <v>547</v>
      </c>
      <c r="P7" s="298" t="s">
        <v>548</v>
      </c>
    </row>
    <row r="8" spans="3:16" ht="15">
      <c r="C8" s="301" t="s">
        <v>2603</v>
      </c>
      <c r="E8" s="302" t="s">
        <v>2604</v>
      </c>
      <c r="F8" s="305"/>
      <c r="N8" s="298">
        <f t="shared" si="0"/>
        <v>0</v>
      </c>
      <c r="O8" s="298" t="s">
        <v>549</v>
      </c>
      <c r="P8" s="298" t="s">
        <v>550</v>
      </c>
    </row>
    <row r="9" spans="5:16" ht="15">
      <c r="E9" s="302" t="s">
        <v>2605</v>
      </c>
      <c r="F9" s="303"/>
      <c r="N9" s="298">
        <f t="shared" si="0"/>
        <v>0</v>
      </c>
      <c r="O9" s="298" t="s">
        <v>551</v>
      </c>
      <c r="P9" s="298" t="s">
        <v>552</v>
      </c>
    </row>
    <row r="10" spans="14:16" ht="15">
      <c r="N10" s="298">
        <f t="shared" si="0"/>
        <v>0</v>
      </c>
      <c r="O10" s="298" t="s">
        <v>553</v>
      </c>
      <c r="P10" s="298" t="s">
        <v>554</v>
      </c>
    </row>
    <row r="12" spans="1:7" ht="54.75" customHeight="1">
      <c r="A12" s="306" t="s">
        <v>2606</v>
      </c>
      <c r="B12" s="306"/>
      <c r="C12" s="306"/>
      <c r="D12" s="301"/>
      <c r="E12" s="301"/>
      <c r="F12" s="307"/>
      <c r="G12" s="301"/>
    </row>
    <row r="13" ht="45" customHeight="1">
      <c r="F13" s="307"/>
    </row>
    <row r="14" spans="1:6" ht="45" customHeight="1">
      <c r="A14" s="308">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0</v>
      </c>
      <c r="B14" s="308"/>
      <c r="C14" s="308"/>
      <c r="F14" s="307"/>
    </row>
    <row r="15" spans="1:3" ht="31.5" customHeight="1">
      <c r="A15" s="297" t="s">
        <v>2607</v>
      </c>
      <c r="B15" s="309"/>
      <c r="C15" s="309"/>
    </row>
    <row r="16" spans="1:2" ht="15.75">
      <c r="A16" s="297" t="s">
        <v>2608</v>
      </c>
      <c r="B16" s="310">
        <f>F8</f>
        <v>0</v>
      </c>
    </row>
    <row r="17" spans="1:16" ht="15">
      <c r="A17" s="297" t="s">
        <v>2609</v>
      </c>
      <c r="B17" s="310" t="s">
        <v>2610</v>
      </c>
      <c r="C17" s="310" t="s">
        <v>2611</v>
      </c>
      <c r="E17" s="311" t="s">
        <v>2612</v>
      </c>
      <c r="F17" s="312"/>
      <c r="N17" s="298">
        <f aca="true" t="shared" si="1" ref="N17:N21">O17&amp;" - "&amp;P17</f>
        <v>0</v>
      </c>
      <c r="O17" s="298" t="s">
        <v>349</v>
      </c>
      <c r="P17" s="298" t="s">
        <v>350</v>
      </c>
    </row>
    <row r="18" spans="5:16" ht="15">
      <c r="E18" s="313" t="s">
        <v>2613</v>
      </c>
      <c r="F18" s="314" t="s">
        <v>2614</v>
      </c>
      <c r="N18" s="298">
        <f t="shared" si="1"/>
        <v>0</v>
      </c>
      <c r="O18" s="298" t="s">
        <v>351</v>
      </c>
      <c r="P18" s="298" t="s">
        <v>352</v>
      </c>
    </row>
    <row r="19" spans="5:16" ht="15.75">
      <c r="E19" s="315" t="s">
        <v>2615</v>
      </c>
      <c r="F19" s="316" t="s">
        <v>2616</v>
      </c>
      <c r="N19" s="298">
        <f t="shared" si="1"/>
        <v>0</v>
      </c>
      <c r="O19" s="298" t="s">
        <v>353</v>
      </c>
      <c r="P19" s="298" t="s">
        <v>354</v>
      </c>
    </row>
    <row r="20" spans="1:16" ht="15">
      <c r="A20" s="297" t="s">
        <v>585</v>
      </c>
      <c r="B20" s="317">
        <f>F9</f>
        <v>0</v>
      </c>
      <c r="N20" s="298">
        <f t="shared" si="1"/>
        <v>0</v>
      </c>
      <c r="O20" s="298" t="s">
        <v>355</v>
      </c>
      <c r="P20" s="298" t="s">
        <v>356</v>
      </c>
    </row>
    <row r="21" spans="2:16" ht="189" customHeight="1">
      <c r="B21" s="318"/>
      <c r="C21" s="318"/>
      <c r="N21" s="298">
        <f t="shared" si="1"/>
        <v>0</v>
      </c>
      <c r="O21" s="298" t="s">
        <v>357</v>
      </c>
      <c r="P21" s="298" t="s">
        <v>358</v>
      </c>
    </row>
    <row r="22" spans="2:3" ht="39.75" customHeight="1">
      <c r="B22" s="319" t="s">
        <v>2617</v>
      </c>
      <c r="C22" s="319"/>
    </row>
    <row r="23" ht="15">
      <c r="N23" s="298" t="s">
        <v>2618</v>
      </c>
    </row>
    <row r="24" ht="15">
      <c r="N24" s="298" t="s">
        <v>2619</v>
      </c>
    </row>
    <row r="25" ht="15">
      <c r="N25" s="298" t="s">
        <v>2620</v>
      </c>
    </row>
  </sheetData>
  <sheetProtection sheet="1" selectLockedCells="1"/>
  <mergeCells count="6">
    <mergeCell ref="A1:C1"/>
    <mergeCell ref="E3:F4"/>
    <mergeCell ref="A12:C12"/>
    <mergeCell ref="A14:C14"/>
    <mergeCell ref="B15:C15"/>
    <mergeCell ref="B22:C22"/>
  </mergeCells>
  <dataValidations count="1">
    <dataValidation type="list" allowBlank="1" showErrorMessage="1" sqref="B15:C15">
      <formula1>$N$17:$N$21</formula1>
      <formula2>0</formula2>
    </dataValidation>
  </dataValidations>
  <printOptions horizontalCentered="1"/>
  <pageMargins left="0.19652777777777777" right="0.19652777777777777" top="0.4722222222222222" bottom="0.4722222222222222"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P25"/>
  <sheetViews>
    <sheetView zoomScale="110" zoomScaleNormal="110" workbookViewId="0" topLeftCell="A1">
      <selection activeCell="F6" sqref="F6"/>
    </sheetView>
  </sheetViews>
  <sheetFormatPr defaultColWidth="8.00390625" defaultRowHeight="12.75"/>
  <cols>
    <col min="1" max="1" width="18.421875" style="297" customWidth="1"/>
    <col min="2" max="2" width="37.00390625" style="297" customWidth="1"/>
    <col min="3" max="3" width="37.7109375" style="297" customWidth="1"/>
    <col min="4" max="4" width="10.28125" style="298" customWidth="1"/>
    <col min="5" max="5" width="37.7109375" style="298" customWidth="1"/>
    <col min="6" max="6" width="36.421875" style="298" customWidth="1"/>
    <col min="7" max="13" width="9.140625" style="298" customWidth="1"/>
    <col min="14" max="14" width="38.57421875" style="298" customWidth="1"/>
    <col min="15" max="16384" width="9.140625" style="298" customWidth="1"/>
  </cols>
  <sheetData>
    <row r="1" spans="1:16" ht="37.5" customHeight="1">
      <c r="A1" s="299">
        <f>Spolu!C3&amp;", "&amp;Spolu!C6</f>
        <v>0</v>
      </c>
      <c r="B1" s="299"/>
      <c r="C1" s="299"/>
      <c r="N1" s="298">
        <f aca="true" t="shared" si="0" ref="N1:N10">O1&amp;" - "&amp;P1</f>
        <v>0</v>
      </c>
      <c r="O1" s="298" t="s">
        <v>535</v>
      </c>
      <c r="P1" s="298" t="s">
        <v>536</v>
      </c>
    </row>
    <row r="2" spans="14:16" ht="15">
      <c r="N2" s="298">
        <f t="shared" si="0"/>
        <v>0</v>
      </c>
      <c r="O2" s="298" t="s">
        <v>537</v>
      </c>
      <c r="P2" s="298" t="s">
        <v>538</v>
      </c>
    </row>
    <row r="3" spans="5:16" ht="15" customHeight="1">
      <c r="E3" s="300" t="s">
        <v>2597</v>
      </c>
      <c r="F3" s="300"/>
      <c r="N3" s="298">
        <f t="shared" si="0"/>
        <v>0</v>
      </c>
      <c r="O3" s="298" t="s">
        <v>539</v>
      </c>
      <c r="P3" s="298" t="s">
        <v>540</v>
      </c>
    </row>
    <row r="4" spans="5:16" ht="45.75" customHeight="1">
      <c r="E4" s="300"/>
      <c r="F4" s="300"/>
      <c r="N4" s="298">
        <f t="shared" si="0"/>
        <v>0</v>
      </c>
      <c r="O4" s="298" t="s">
        <v>541</v>
      </c>
      <c r="P4" s="298" t="s">
        <v>542</v>
      </c>
    </row>
    <row r="5" spans="3:16" ht="30">
      <c r="C5" s="301" t="s">
        <v>2598</v>
      </c>
      <c r="N5" s="298">
        <f t="shared" si="0"/>
        <v>0</v>
      </c>
      <c r="O5" s="298" t="s">
        <v>543</v>
      </c>
      <c r="P5" s="298" t="s">
        <v>544</v>
      </c>
    </row>
    <row r="6" spans="3:16" ht="15">
      <c r="C6" s="301" t="s">
        <v>2599</v>
      </c>
      <c r="E6" s="302" t="s">
        <v>2600</v>
      </c>
      <c r="F6" s="303"/>
      <c r="N6" s="298">
        <f t="shared" si="0"/>
        <v>0</v>
      </c>
      <c r="O6" s="298" t="s">
        <v>545</v>
      </c>
      <c r="P6" s="298" t="s">
        <v>546</v>
      </c>
    </row>
    <row r="7" spans="3:16" ht="15">
      <c r="C7" s="301" t="s">
        <v>2601</v>
      </c>
      <c r="E7" s="302" t="s">
        <v>2602</v>
      </c>
      <c r="F7" s="304"/>
      <c r="N7" s="298">
        <f t="shared" si="0"/>
        <v>0</v>
      </c>
      <c r="O7" s="298" t="s">
        <v>547</v>
      </c>
      <c r="P7" s="298" t="s">
        <v>548</v>
      </c>
    </row>
    <row r="8" spans="3:16" ht="15">
      <c r="C8" s="301" t="s">
        <v>2603</v>
      </c>
      <c r="E8" s="302" t="s">
        <v>2604</v>
      </c>
      <c r="F8" s="305"/>
      <c r="N8" s="298">
        <f t="shared" si="0"/>
        <v>0</v>
      </c>
      <c r="O8" s="298" t="s">
        <v>549</v>
      </c>
      <c r="P8" s="298" t="s">
        <v>550</v>
      </c>
    </row>
    <row r="9" spans="5:16" ht="15">
      <c r="E9" s="302" t="s">
        <v>2621</v>
      </c>
      <c r="F9" s="305"/>
      <c r="N9" s="298">
        <f t="shared" si="0"/>
        <v>0</v>
      </c>
      <c r="O9" s="298" t="s">
        <v>551</v>
      </c>
      <c r="P9" s="298" t="s">
        <v>552</v>
      </c>
    </row>
    <row r="10" spans="5:16" ht="15">
      <c r="E10" s="302" t="s">
        <v>2605</v>
      </c>
      <c r="F10" s="303"/>
      <c r="N10" s="298">
        <f t="shared" si="0"/>
        <v>0</v>
      </c>
      <c r="O10" s="298" t="s">
        <v>553</v>
      </c>
      <c r="P10" s="298" t="s">
        <v>554</v>
      </c>
    </row>
    <row r="12" spans="1:7" ht="54.75" customHeight="1">
      <c r="A12" s="306" t="s">
        <v>2622</v>
      </c>
      <c r="B12" s="306"/>
      <c r="C12" s="306"/>
      <c r="D12" s="301"/>
      <c r="E12" s="301"/>
      <c r="F12" s="320" t="s">
        <v>2623</v>
      </c>
      <c r="G12" s="301"/>
    </row>
    <row r="13" ht="45" customHeight="1">
      <c r="F13" s="320" t="s">
        <v>2624</v>
      </c>
    </row>
    <row r="14" spans="1:6" ht="45" customHeight="1">
      <c r="A14" s="308">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0</v>
      </c>
      <c r="B14" s="308"/>
      <c r="C14" s="308"/>
      <c r="F14" s="320" t="s">
        <v>2625</v>
      </c>
    </row>
    <row r="15" spans="1:3" ht="31.5" customHeight="1">
      <c r="A15" s="297" t="s">
        <v>2607</v>
      </c>
      <c r="B15" s="309"/>
      <c r="C15" s="309"/>
    </row>
    <row r="16" spans="1:3" ht="31.5" customHeight="1">
      <c r="A16" s="297" t="s">
        <v>2626</v>
      </c>
      <c r="B16" s="309"/>
      <c r="C16" s="309"/>
    </row>
    <row r="17" spans="1:16" ht="15.75">
      <c r="A17" s="297" t="s">
        <v>2608</v>
      </c>
      <c r="B17" s="310">
        <f aca="true" t="shared" si="1" ref="B17:B18">F8</f>
        <v>0</v>
      </c>
      <c r="N17" s="298">
        <f aca="true" t="shared" si="2" ref="N17:N21">O17&amp;" - "&amp;P17</f>
        <v>0</v>
      </c>
      <c r="O17" s="298" t="s">
        <v>349</v>
      </c>
      <c r="P17" s="298" t="s">
        <v>350</v>
      </c>
    </row>
    <row r="18" spans="1:16" ht="15">
      <c r="A18" s="297" t="s">
        <v>2609</v>
      </c>
      <c r="B18" s="310">
        <f t="shared" si="1"/>
        <v>0</v>
      </c>
      <c r="C18" s="310" t="s">
        <v>2611</v>
      </c>
      <c r="E18" s="311" t="s">
        <v>2612</v>
      </c>
      <c r="F18" s="312"/>
      <c r="N18" s="298">
        <f t="shared" si="2"/>
        <v>0</v>
      </c>
      <c r="O18" s="298" t="s">
        <v>351</v>
      </c>
      <c r="P18" s="298" t="s">
        <v>352</v>
      </c>
    </row>
    <row r="19" spans="5:16" ht="15">
      <c r="E19" s="313" t="s">
        <v>2613</v>
      </c>
      <c r="F19" s="314" t="s">
        <v>2614</v>
      </c>
      <c r="N19" s="298">
        <f t="shared" si="2"/>
        <v>0</v>
      </c>
      <c r="O19" s="298" t="s">
        <v>353</v>
      </c>
      <c r="P19" s="298" t="s">
        <v>354</v>
      </c>
    </row>
    <row r="20" spans="5:16" ht="15.75">
      <c r="E20" s="315" t="s">
        <v>2615</v>
      </c>
      <c r="F20" s="316" t="s">
        <v>2616</v>
      </c>
      <c r="N20" s="298">
        <f t="shared" si="2"/>
        <v>0</v>
      </c>
      <c r="O20" s="298" t="s">
        <v>355</v>
      </c>
      <c r="P20" s="298" t="s">
        <v>356</v>
      </c>
    </row>
    <row r="21" spans="1:16" ht="15">
      <c r="A21" s="297" t="s">
        <v>585</v>
      </c>
      <c r="B21" s="317">
        <f>F10</f>
        <v>0</v>
      </c>
      <c r="N21" s="298">
        <f t="shared" si="2"/>
        <v>0</v>
      </c>
      <c r="O21" s="298" t="s">
        <v>357</v>
      </c>
      <c r="P21" s="298" t="s">
        <v>358</v>
      </c>
    </row>
    <row r="22" spans="2:3" ht="189" customHeight="1">
      <c r="B22" s="318"/>
      <c r="C22" s="318"/>
    </row>
    <row r="23" spans="2:14" ht="39.75" customHeight="1">
      <c r="B23" s="319" t="s">
        <v>2617</v>
      </c>
      <c r="C23" s="319"/>
      <c r="N23" s="298" t="s">
        <v>2618</v>
      </c>
    </row>
    <row r="24" ht="15">
      <c r="N24" s="298" t="s">
        <v>2619</v>
      </c>
    </row>
    <row r="25" ht="15">
      <c r="N25" s="298" t="s">
        <v>2620</v>
      </c>
    </row>
  </sheetData>
  <sheetProtection sheet="1" selectLockedCells="1"/>
  <mergeCells count="7">
    <mergeCell ref="A1:C1"/>
    <mergeCell ref="E3:F4"/>
    <mergeCell ref="A12:C12"/>
    <mergeCell ref="A14:C14"/>
    <mergeCell ref="B15:C15"/>
    <mergeCell ref="B16:C16"/>
    <mergeCell ref="B23:C23"/>
  </mergeCells>
  <dataValidations count="3">
    <dataValidation type="list" allowBlank="1" showErrorMessage="1" sqref="B15:C15">
      <formula1>$N$17:$N$21</formula1>
      <formula2>0</formula2>
    </dataValidation>
    <dataValidation type="list" allowBlank="1" showErrorMessage="1" sqref="F9">
      <formula1>$N$23:$N$25</formula1>
      <formula2>0</formula2>
    </dataValidation>
    <dataValidation type="list" allowBlank="1" showErrorMessage="1" sqref="B16:C16">
      <formula1>$N$1:$N$10</formula1>
      <formula2>0</formula2>
    </dataValidation>
  </dataValidations>
  <printOptions horizontalCentered="1"/>
  <pageMargins left="0.19652777777777777" right="0.19652777777777777" top="0.4722222222222222" bottom="0.4722222222222222"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R76"/>
  <sheetViews>
    <sheetView zoomScale="110" zoomScaleNormal="110" workbookViewId="0" topLeftCell="A1">
      <pane ySplit="7" topLeftCell="A8" activePane="bottomLeft" state="frozen"/>
      <selection pane="topLeft" activeCell="A1" sqref="A1"/>
      <selection pane="bottomLeft" activeCell="B21" sqref="B21"/>
    </sheetView>
  </sheetViews>
  <sheetFormatPr defaultColWidth="10.28125" defaultRowHeight="12.75"/>
  <cols>
    <col min="1" max="1" width="26.7109375" style="37" customWidth="1"/>
    <col min="2" max="2" width="10.8515625" style="38" customWidth="1"/>
    <col min="3" max="3" width="12.00390625" style="38" customWidth="1"/>
    <col min="4" max="4" width="9.7109375" style="37" customWidth="1"/>
    <col min="5" max="5" width="33.00390625" style="37" customWidth="1"/>
    <col min="6" max="6" width="9.57421875" style="37" customWidth="1"/>
    <col min="7" max="7" width="23.8515625" style="37" customWidth="1"/>
    <col min="8" max="8" width="11.7109375" style="39" customWidth="1"/>
    <col min="9" max="9" width="7.8515625" style="40" customWidth="1"/>
    <col min="10" max="10" width="5.28125" style="41" customWidth="1"/>
    <col min="11" max="11" width="5.00390625" style="42" customWidth="1"/>
    <col min="12" max="12" width="11.421875" style="42" customWidth="1"/>
    <col min="13" max="13" width="41.8515625" style="42" customWidth="1"/>
    <col min="14" max="16384" width="11.421875" style="42" customWidth="1"/>
  </cols>
  <sheetData>
    <row r="1" spans="1:10" s="46" customFormat="1" ht="15.75" customHeight="1">
      <c r="A1" s="43" t="s">
        <v>90</v>
      </c>
      <c r="B1" s="43"/>
      <c r="C1" s="43"/>
      <c r="D1" s="43"/>
      <c r="E1" s="43"/>
      <c r="F1" s="43"/>
      <c r="G1" s="43"/>
      <c r="H1" s="43"/>
      <c r="I1" s="44"/>
      <c r="J1" s="45"/>
    </row>
    <row r="2" spans="1:10" s="46" customFormat="1" ht="15.75" customHeight="1">
      <c r="A2" s="47" t="s">
        <v>91</v>
      </c>
      <c r="B2" s="47"/>
      <c r="C2" s="47"/>
      <c r="D2" s="47"/>
      <c r="E2" s="47"/>
      <c r="F2" s="47"/>
      <c r="G2" s="47"/>
      <c r="H2" s="48" t="s">
        <v>92</v>
      </c>
      <c r="I2" s="48"/>
      <c r="J2" s="49"/>
    </row>
    <row r="3" spans="1:10" s="46" customFormat="1" ht="15">
      <c r="A3" s="50"/>
      <c r="B3" s="51"/>
      <c r="C3" s="51"/>
      <c r="D3" s="50"/>
      <c r="E3" s="50"/>
      <c r="F3" s="50"/>
      <c r="G3" s="52"/>
      <c r="H3" s="53">
        <v>43131</v>
      </c>
      <c r="I3" s="53"/>
      <c r="J3" s="49"/>
    </row>
    <row r="4" spans="1:10" s="46" customFormat="1" ht="15.75" customHeight="1">
      <c r="A4" s="54" t="s">
        <v>93</v>
      </c>
      <c r="B4" s="55" t="s">
        <v>94</v>
      </c>
      <c r="C4" s="55"/>
      <c r="D4" s="55"/>
      <c r="E4" s="55"/>
      <c r="F4" s="56"/>
      <c r="G4" s="56"/>
      <c r="I4" s="57"/>
      <c r="J4" s="49"/>
    </row>
    <row r="5" spans="1:10" s="46" customFormat="1" ht="15.75" customHeight="1" hidden="1">
      <c r="A5" s="54"/>
      <c r="B5" s="58"/>
      <c r="C5" s="58"/>
      <c r="D5" s="59"/>
      <c r="E5" s="59"/>
      <c r="F5" s="59"/>
      <c r="G5" s="59"/>
      <c r="H5" s="59"/>
      <c r="I5" s="60"/>
      <c r="J5" s="49"/>
    </row>
    <row r="6" spans="1:11" s="46" customFormat="1" ht="3.75" customHeight="1">
      <c r="A6" s="54"/>
      <c r="B6" s="58"/>
      <c r="C6" s="58"/>
      <c r="D6" s="59"/>
      <c r="I6" s="57"/>
      <c r="J6" s="61"/>
      <c r="K6" s="62"/>
    </row>
    <row r="7" spans="1:10" s="67" customFormat="1" ht="67.5">
      <c r="A7" s="63" t="s">
        <v>95</v>
      </c>
      <c r="B7" s="64" t="s">
        <v>96</v>
      </c>
      <c r="C7" s="63" t="s">
        <v>97</v>
      </c>
      <c r="D7" s="63" t="s">
        <v>98</v>
      </c>
      <c r="E7" s="63" t="s">
        <v>99</v>
      </c>
      <c r="F7" s="63" t="s">
        <v>100</v>
      </c>
      <c r="G7" s="63" t="s">
        <v>101</v>
      </c>
      <c r="H7" s="65" t="s">
        <v>102</v>
      </c>
      <c r="I7" s="66" t="s">
        <v>103</v>
      </c>
      <c r="J7" s="62"/>
    </row>
    <row r="8" spans="1:10" ht="78.75">
      <c r="A8" s="68" t="s">
        <v>104</v>
      </c>
      <c r="B8" s="69"/>
      <c r="C8" s="69"/>
      <c r="D8" s="70"/>
      <c r="E8" s="71" t="s">
        <v>105</v>
      </c>
      <c r="F8" s="71"/>
      <c r="G8" s="71"/>
      <c r="H8" s="72"/>
      <c r="I8" s="73"/>
      <c r="J8" s="62"/>
    </row>
    <row r="9" spans="1:10" ht="56.25">
      <c r="A9" s="68" t="s">
        <v>104</v>
      </c>
      <c r="B9" s="74" t="s">
        <v>106</v>
      </c>
      <c r="C9" s="74" t="s">
        <v>107</v>
      </c>
      <c r="D9" s="75">
        <v>42857</v>
      </c>
      <c r="E9" s="68" t="s">
        <v>108</v>
      </c>
      <c r="F9" s="68"/>
      <c r="G9" s="68" t="s">
        <v>109</v>
      </c>
      <c r="H9" s="76">
        <v>400</v>
      </c>
      <c r="I9" s="77">
        <v>3</v>
      </c>
      <c r="J9" s="62"/>
    </row>
    <row r="10" spans="1:10" ht="22.5">
      <c r="A10" s="68" t="s">
        <v>104</v>
      </c>
      <c r="B10" s="74" t="s">
        <v>110</v>
      </c>
      <c r="C10" s="74" t="s">
        <v>111</v>
      </c>
      <c r="D10" s="75">
        <v>42873</v>
      </c>
      <c r="E10" s="68" t="s">
        <v>112</v>
      </c>
      <c r="F10" s="68"/>
      <c r="G10" s="68" t="s">
        <v>113</v>
      </c>
      <c r="H10" s="76"/>
      <c r="I10" s="77">
        <v>3</v>
      </c>
      <c r="J10" s="62"/>
    </row>
    <row r="11" spans="1:10" ht="22.5">
      <c r="A11" s="68" t="s">
        <v>104</v>
      </c>
      <c r="B11" s="74" t="s">
        <v>114</v>
      </c>
      <c r="C11" s="74" t="s">
        <v>115</v>
      </c>
      <c r="D11" s="75">
        <v>42804</v>
      </c>
      <c r="E11" s="68" t="s">
        <v>116</v>
      </c>
      <c r="F11" s="68"/>
      <c r="G11" s="68" t="s">
        <v>117</v>
      </c>
      <c r="H11" s="76">
        <v>100</v>
      </c>
      <c r="I11" s="77">
        <v>3</v>
      </c>
      <c r="J11" s="62"/>
    </row>
    <row r="12" spans="1:10" ht="22.5">
      <c r="A12" s="68" t="s">
        <v>104</v>
      </c>
      <c r="B12" s="74" t="s">
        <v>118</v>
      </c>
      <c r="C12" s="74" t="s">
        <v>119</v>
      </c>
      <c r="D12" s="75">
        <v>42845</v>
      </c>
      <c r="E12" s="68" t="s">
        <v>120</v>
      </c>
      <c r="F12" s="68"/>
      <c r="G12" s="68" t="s">
        <v>121</v>
      </c>
      <c r="H12" s="76">
        <v>50</v>
      </c>
      <c r="I12" s="77">
        <v>3</v>
      </c>
      <c r="J12" s="62"/>
    </row>
    <row r="13" spans="1:10" ht="12.75">
      <c r="A13" s="68" t="s">
        <v>104</v>
      </c>
      <c r="B13" s="74" t="s">
        <v>122</v>
      </c>
      <c r="C13" s="74" t="s">
        <v>123</v>
      </c>
      <c r="D13" s="75">
        <v>42863</v>
      </c>
      <c r="E13" s="68" t="s">
        <v>124</v>
      </c>
      <c r="F13" s="68"/>
      <c r="G13" s="68" t="s">
        <v>125</v>
      </c>
      <c r="H13" s="76">
        <v>200</v>
      </c>
      <c r="I13" s="77">
        <v>3</v>
      </c>
      <c r="J13" s="62"/>
    </row>
    <row r="14" spans="1:10" ht="12.75">
      <c r="A14" s="68" t="s">
        <v>104</v>
      </c>
      <c r="B14" s="74" t="s">
        <v>126</v>
      </c>
      <c r="C14" s="74" t="s">
        <v>127</v>
      </c>
      <c r="D14" s="75">
        <v>42867</v>
      </c>
      <c r="E14" s="68" t="s">
        <v>128</v>
      </c>
      <c r="F14" s="68"/>
      <c r="G14" s="68" t="s">
        <v>129</v>
      </c>
      <c r="H14" s="76"/>
      <c r="I14" s="77">
        <v>3</v>
      </c>
      <c r="J14" s="62"/>
    </row>
    <row r="15" spans="1:10" ht="12.75">
      <c r="A15" s="68" t="s">
        <v>104</v>
      </c>
      <c r="B15" s="74" t="s">
        <v>130</v>
      </c>
      <c r="C15" s="74" t="s">
        <v>131</v>
      </c>
      <c r="D15" s="75">
        <v>42825</v>
      </c>
      <c r="E15" s="68" t="s">
        <v>132</v>
      </c>
      <c r="F15" s="68"/>
      <c r="G15" s="68" t="s">
        <v>133</v>
      </c>
      <c r="H15" s="76">
        <v>505</v>
      </c>
      <c r="I15" s="77">
        <v>3</v>
      </c>
      <c r="J15" s="62"/>
    </row>
    <row r="16" spans="1:10" ht="146.25">
      <c r="A16" s="68" t="s">
        <v>104</v>
      </c>
      <c r="B16" s="78"/>
      <c r="C16" s="78"/>
      <c r="D16" s="79"/>
      <c r="E16" s="80" t="s">
        <v>134</v>
      </c>
      <c r="F16" s="80"/>
      <c r="G16" s="80"/>
      <c r="H16" s="81"/>
      <c r="I16" s="82"/>
      <c r="J16" s="62"/>
    </row>
    <row r="17" spans="1:10" ht="12.75">
      <c r="A17" s="68" t="s">
        <v>104</v>
      </c>
      <c r="B17" s="74" t="s">
        <v>135</v>
      </c>
      <c r="C17" s="74" t="s">
        <v>136</v>
      </c>
      <c r="D17" s="75">
        <v>42862</v>
      </c>
      <c r="E17" s="68" t="s">
        <v>137</v>
      </c>
      <c r="F17" s="68"/>
      <c r="G17" s="68" t="s">
        <v>138</v>
      </c>
      <c r="H17" s="76"/>
      <c r="I17" s="77">
        <v>2</v>
      </c>
      <c r="J17" s="62"/>
    </row>
    <row r="18" spans="1:10" ht="22.5">
      <c r="A18" s="68" t="s">
        <v>104</v>
      </c>
      <c r="B18" s="74" t="s">
        <v>139</v>
      </c>
      <c r="C18" s="74" t="s">
        <v>140</v>
      </c>
      <c r="D18" s="75">
        <v>43013</v>
      </c>
      <c r="E18" s="68" t="s">
        <v>141</v>
      </c>
      <c r="F18" s="68"/>
      <c r="G18" s="68" t="s">
        <v>142</v>
      </c>
      <c r="H18" s="76"/>
      <c r="I18" s="77">
        <v>2</v>
      </c>
      <c r="J18" s="62"/>
    </row>
    <row r="19" spans="1:10" ht="22.5">
      <c r="A19" s="68" t="s">
        <v>104</v>
      </c>
      <c r="B19" s="74" t="s">
        <v>143</v>
      </c>
      <c r="C19" s="74" t="s">
        <v>144</v>
      </c>
      <c r="D19" s="75">
        <v>42993</v>
      </c>
      <c r="E19" s="68" t="s">
        <v>145</v>
      </c>
      <c r="F19" s="68"/>
      <c r="G19" s="68" t="s">
        <v>146</v>
      </c>
      <c r="H19" s="76">
        <v>1000</v>
      </c>
      <c r="I19" s="77">
        <v>2</v>
      </c>
      <c r="J19" s="62"/>
    </row>
    <row r="20" spans="1:10" ht="12.75">
      <c r="A20" s="68" t="s">
        <v>104</v>
      </c>
      <c r="B20" s="74" t="s">
        <v>147</v>
      </c>
      <c r="C20" s="74" t="s">
        <v>148</v>
      </c>
      <c r="D20" s="75">
        <v>42993</v>
      </c>
      <c r="E20" s="68" t="s">
        <v>149</v>
      </c>
      <c r="F20" s="68"/>
      <c r="G20" s="68" t="s">
        <v>150</v>
      </c>
      <c r="H20" s="76">
        <v>300</v>
      </c>
      <c r="I20" s="77">
        <v>2</v>
      </c>
      <c r="J20" s="62"/>
    </row>
    <row r="21" spans="1:10" ht="12.75">
      <c r="A21" s="68" t="s">
        <v>104</v>
      </c>
      <c r="B21" s="74" t="s">
        <v>151</v>
      </c>
      <c r="C21" s="74" t="s">
        <v>152</v>
      </c>
      <c r="D21" s="75">
        <v>42936</v>
      </c>
      <c r="E21" s="68" t="s">
        <v>153</v>
      </c>
      <c r="F21" s="68"/>
      <c r="G21" s="68" t="s">
        <v>154</v>
      </c>
      <c r="H21" s="76">
        <v>600</v>
      </c>
      <c r="I21" s="77">
        <v>2</v>
      </c>
      <c r="J21" s="62"/>
    </row>
    <row r="22" spans="1:10" ht="22.5">
      <c r="A22" s="68" t="s">
        <v>104</v>
      </c>
      <c r="B22" s="74" t="s">
        <v>155</v>
      </c>
      <c r="C22" s="74" t="s">
        <v>156</v>
      </c>
      <c r="D22" s="75">
        <v>42983</v>
      </c>
      <c r="E22" s="68" t="s">
        <v>157</v>
      </c>
      <c r="F22" s="68"/>
      <c r="G22" s="68" t="s">
        <v>158</v>
      </c>
      <c r="H22" s="76">
        <v>25.9</v>
      </c>
      <c r="I22" s="77">
        <v>2</v>
      </c>
      <c r="J22" s="62"/>
    </row>
    <row r="23" spans="1:10" ht="12.75">
      <c r="A23" s="68" t="s">
        <v>104</v>
      </c>
      <c r="B23" s="74" t="s">
        <v>159</v>
      </c>
      <c r="C23" s="74" t="s">
        <v>160</v>
      </c>
      <c r="D23" s="75">
        <v>42880</v>
      </c>
      <c r="E23" s="68" t="s">
        <v>161</v>
      </c>
      <c r="F23" s="68"/>
      <c r="G23" s="68" t="s">
        <v>162</v>
      </c>
      <c r="H23" s="76"/>
      <c r="I23" s="77">
        <v>2</v>
      </c>
      <c r="J23" s="62"/>
    </row>
    <row r="24" spans="1:18" ht="12.75">
      <c r="A24" s="68" t="s">
        <v>104</v>
      </c>
      <c r="B24" s="78"/>
      <c r="C24" s="78"/>
      <c r="D24" s="79"/>
      <c r="E24" s="80" t="s">
        <v>163</v>
      </c>
      <c r="F24" s="80"/>
      <c r="G24" s="80"/>
      <c r="H24" s="81"/>
      <c r="I24" s="82"/>
      <c r="J24" s="62"/>
      <c r="M24" s="83"/>
      <c r="N24" s="83"/>
      <c r="O24" s="83"/>
      <c r="P24" s="83"/>
      <c r="Q24" s="83"/>
      <c r="R24" s="83"/>
    </row>
    <row r="25" spans="1:18" ht="45">
      <c r="A25" s="68" t="s">
        <v>104</v>
      </c>
      <c r="B25" s="74" t="s">
        <v>164</v>
      </c>
      <c r="C25" s="74" t="s">
        <v>164</v>
      </c>
      <c r="D25" s="75">
        <v>43100</v>
      </c>
      <c r="E25" s="68" t="s">
        <v>165</v>
      </c>
      <c r="F25" s="68"/>
      <c r="G25" s="68" t="s">
        <v>166</v>
      </c>
      <c r="H25" s="76"/>
      <c r="I25" s="77">
        <v>4</v>
      </c>
      <c r="J25" s="62"/>
      <c r="M25" s="83"/>
      <c r="N25" s="83"/>
      <c r="O25" s="83"/>
      <c r="P25" s="83"/>
      <c r="Q25" s="83"/>
      <c r="R25" s="83"/>
    </row>
    <row r="26" spans="1:18" ht="12.75">
      <c r="A26" s="68" t="s">
        <v>104</v>
      </c>
      <c r="B26" s="74" t="s">
        <v>167</v>
      </c>
      <c r="C26" s="74" t="s">
        <v>168</v>
      </c>
      <c r="D26" s="75">
        <v>42752</v>
      </c>
      <c r="E26" s="68" t="s">
        <v>169</v>
      </c>
      <c r="F26" s="68"/>
      <c r="G26" s="68" t="s">
        <v>170</v>
      </c>
      <c r="H26" s="76">
        <v>124</v>
      </c>
      <c r="I26" s="77">
        <v>2</v>
      </c>
      <c r="J26" s="62"/>
      <c r="M26" s="83"/>
      <c r="N26" s="83"/>
      <c r="O26" s="83"/>
      <c r="P26" s="83"/>
      <c r="Q26" s="83"/>
      <c r="R26" s="83"/>
    </row>
    <row r="27" spans="1:18" ht="12.75">
      <c r="A27" s="68" t="s">
        <v>104</v>
      </c>
      <c r="B27" s="74" t="s">
        <v>171</v>
      </c>
      <c r="C27" s="74">
        <v>1213275</v>
      </c>
      <c r="D27" s="75">
        <v>42856</v>
      </c>
      <c r="E27" s="68" t="s">
        <v>172</v>
      </c>
      <c r="F27" s="68"/>
      <c r="G27" s="68" t="s">
        <v>173</v>
      </c>
      <c r="H27" s="76">
        <v>19.1</v>
      </c>
      <c r="I27" s="77">
        <v>2</v>
      </c>
      <c r="J27" s="62"/>
      <c r="O27" s="83"/>
      <c r="P27" s="83"/>
      <c r="Q27" s="83"/>
      <c r="R27" s="83"/>
    </row>
    <row r="28" spans="1:18" ht="12.75">
      <c r="A28" s="68" t="s">
        <v>104</v>
      </c>
      <c r="B28" s="74" t="s">
        <v>174</v>
      </c>
      <c r="C28" s="74">
        <v>2007006035</v>
      </c>
      <c r="D28" s="75">
        <v>42737</v>
      </c>
      <c r="E28" s="68" t="s">
        <v>175</v>
      </c>
      <c r="F28" s="68"/>
      <c r="G28" s="68" t="s">
        <v>176</v>
      </c>
      <c r="H28" s="76">
        <v>277.74</v>
      </c>
      <c r="I28" s="77">
        <v>4</v>
      </c>
      <c r="J28" s="62"/>
      <c r="O28" s="83"/>
      <c r="P28" s="83"/>
      <c r="Q28" s="83"/>
      <c r="R28" s="83"/>
    </row>
    <row r="29" spans="1:18" ht="12.75">
      <c r="A29" s="68" t="s">
        <v>104</v>
      </c>
      <c r="B29" s="84">
        <v>43070</v>
      </c>
      <c r="C29" s="74" t="s">
        <v>168</v>
      </c>
      <c r="D29" s="75">
        <v>42750</v>
      </c>
      <c r="E29" s="68" t="s">
        <v>177</v>
      </c>
      <c r="F29" s="68"/>
      <c r="G29" s="68" t="s">
        <v>178</v>
      </c>
      <c r="H29" s="76">
        <v>50</v>
      </c>
      <c r="I29" s="77">
        <v>4</v>
      </c>
      <c r="J29" s="62"/>
      <c r="O29" s="83"/>
      <c r="P29" s="83"/>
      <c r="Q29" s="83"/>
      <c r="R29" s="83"/>
    </row>
    <row r="30" spans="1:18" ht="12.75">
      <c r="A30" s="68" t="s">
        <v>104</v>
      </c>
      <c r="B30" s="74" t="s">
        <v>179</v>
      </c>
      <c r="C30" s="74" t="s">
        <v>180</v>
      </c>
      <c r="D30" s="75">
        <v>42942</v>
      </c>
      <c r="E30" s="68" t="s">
        <v>181</v>
      </c>
      <c r="F30" s="68"/>
      <c r="G30" s="68" t="s">
        <v>182</v>
      </c>
      <c r="H30" s="76">
        <v>9</v>
      </c>
      <c r="I30" s="77">
        <v>4</v>
      </c>
      <c r="J30" s="62"/>
      <c r="O30" s="83"/>
      <c r="P30" s="83"/>
      <c r="Q30" s="83"/>
      <c r="R30" s="83"/>
    </row>
    <row r="31" spans="1:18" ht="22.5">
      <c r="A31" s="68" t="s">
        <v>104</v>
      </c>
      <c r="B31" s="84">
        <v>42856</v>
      </c>
      <c r="C31" s="74" t="s">
        <v>183</v>
      </c>
      <c r="D31" s="75">
        <v>42747</v>
      </c>
      <c r="E31" s="68" t="s">
        <v>184</v>
      </c>
      <c r="F31" s="68"/>
      <c r="G31" s="68" t="s">
        <v>185</v>
      </c>
      <c r="H31" s="76">
        <v>10</v>
      </c>
      <c r="I31" s="77">
        <v>4</v>
      </c>
      <c r="J31" s="62"/>
      <c r="O31" s="83"/>
      <c r="P31" s="83"/>
      <c r="Q31" s="83"/>
      <c r="R31" s="83"/>
    </row>
    <row r="32" spans="1:18" ht="22.5">
      <c r="A32" s="68" t="s">
        <v>104</v>
      </c>
      <c r="B32" s="74" t="s">
        <v>186</v>
      </c>
      <c r="C32" s="74" t="s">
        <v>187</v>
      </c>
      <c r="D32" s="75">
        <v>42987</v>
      </c>
      <c r="E32" s="68" t="s">
        <v>188</v>
      </c>
      <c r="F32" s="68"/>
      <c r="G32" s="68" t="s">
        <v>189</v>
      </c>
      <c r="H32" s="76">
        <v>500</v>
      </c>
      <c r="I32" s="77">
        <v>1</v>
      </c>
      <c r="J32" s="62"/>
      <c r="O32" s="83"/>
      <c r="P32" s="83"/>
      <c r="Q32" s="83"/>
      <c r="R32" s="83"/>
    </row>
    <row r="33" spans="1:18" ht="12.75">
      <c r="A33" s="68" t="s">
        <v>104</v>
      </c>
      <c r="B33" s="74" t="s">
        <v>190</v>
      </c>
      <c r="C33" s="74" t="s">
        <v>191</v>
      </c>
      <c r="D33" s="75">
        <v>42835</v>
      </c>
      <c r="E33" s="68" t="s">
        <v>192</v>
      </c>
      <c r="F33" s="68"/>
      <c r="G33" s="68" t="s">
        <v>193</v>
      </c>
      <c r="H33" s="76">
        <v>71.2</v>
      </c>
      <c r="I33" s="77">
        <v>3</v>
      </c>
      <c r="J33" s="62"/>
      <c r="O33" s="83"/>
      <c r="P33" s="83"/>
      <c r="Q33" s="83"/>
      <c r="R33" s="83"/>
    </row>
    <row r="34" spans="1:10" ht="67.5">
      <c r="A34" s="68" t="s">
        <v>104</v>
      </c>
      <c r="B34" s="74" t="s">
        <v>194</v>
      </c>
      <c r="C34" s="74" t="s">
        <v>195</v>
      </c>
      <c r="D34" s="75">
        <v>42974</v>
      </c>
      <c r="E34" s="68" t="s">
        <v>196</v>
      </c>
      <c r="F34" s="68"/>
      <c r="G34" s="68" t="s">
        <v>197</v>
      </c>
      <c r="H34" s="76">
        <v>250</v>
      </c>
      <c r="I34" s="77">
        <v>1</v>
      </c>
      <c r="J34" s="62"/>
    </row>
    <row r="35" spans="1:10" ht="12.75">
      <c r="A35" s="68" t="s">
        <v>104</v>
      </c>
      <c r="B35" s="74" t="s">
        <v>198</v>
      </c>
      <c r="C35" s="74" t="s">
        <v>199</v>
      </c>
      <c r="D35" s="75">
        <v>42962</v>
      </c>
      <c r="E35" s="68" t="s">
        <v>200</v>
      </c>
      <c r="F35" s="68"/>
      <c r="G35" s="68" t="s">
        <v>201</v>
      </c>
      <c r="H35" s="76">
        <v>320</v>
      </c>
      <c r="I35" s="77">
        <v>1</v>
      </c>
      <c r="J35" s="62"/>
    </row>
    <row r="36" spans="1:10" ht="12.75">
      <c r="A36" s="68" t="s">
        <v>104</v>
      </c>
      <c r="B36" s="74" t="s">
        <v>202</v>
      </c>
      <c r="C36" s="74" t="s">
        <v>203</v>
      </c>
      <c r="D36" s="75">
        <v>42886</v>
      </c>
      <c r="E36" s="68" t="s">
        <v>204</v>
      </c>
      <c r="F36" s="68"/>
      <c r="G36" s="68" t="s">
        <v>205</v>
      </c>
      <c r="H36" s="76">
        <v>40</v>
      </c>
      <c r="I36" s="77">
        <v>4</v>
      </c>
      <c r="J36" s="62"/>
    </row>
    <row r="37" spans="1:10" ht="12.75">
      <c r="A37" s="68" t="s">
        <v>104</v>
      </c>
      <c r="B37" s="84">
        <v>42736</v>
      </c>
      <c r="C37" s="74" t="s">
        <v>206</v>
      </c>
      <c r="D37" s="75">
        <v>42737</v>
      </c>
      <c r="E37" s="68" t="s">
        <v>207</v>
      </c>
      <c r="F37" s="68"/>
      <c r="G37" s="68" t="s">
        <v>208</v>
      </c>
      <c r="H37" s="76">
        <v>25</v>
      </c>
      <c r="I37" s="77">
        <v>4</v>
      </c>
      <c r="J37" s="62"/>
    </row>
    <row r="38" spans="1:10" ht="12.75">
      <c r="A38" s="68" t="s">
        <v>104</v>
      </c>
      <c r="B38" s="84">
        <v>42795</v>
      </c>
      <c r="C38" s="74" t="s">
        <v>209</v>
      </c>
      <c r="D38" s="75">
        <v>42768</v>
      </c>
      <c r="E38" s="68" t="s">
        <v>210</v>
      </c>
      <c r="F38" s="68"/>
      <c r="G38" s="68" t="s">
        <v>211</v>
      </c>
      <c r="H38" s="76">
        <v>150</v>
      </c>
      <c r="I38" s="77">
        <v>4</v>
      </c>
      <c r="J38" s="62"/>
    </row>
    <row r="39" spans="1:10" ht="22.5">
      <c r="A39" s="68" t="s">
        <v>104</v>
      </c>
      <c r="B39" s="84">
        <v>42826</v>
      </c>
      <c r="C39" s="74" t="s">
        <v>212</v>
      </c>
      <c r="D39" s="75">
        <v>42741</v>
      </c>
      <c r="E39" s="68" t="s">
        <v>213</v>
      </c>
      <c r="F39" s="68"/>
      <c r="G39" s="68" t="s">
        <v>214</v>
      </c>
      <c r="H39" s="76">
        <v>100</v>
      </c>
      <c r="I39" s="77">
        <v>4</v>
      </c>
      <c r="J39" s="62"/>
    </row>
    <row r="40" spans="1:9" ht="11.25">
      <c r="A40" s="68" t="s">
        <v>104</v>
      </c>
      <c r="B40" s="74" t="s">
        <v>215</v>
      </c>
      <c r="C40" s="74" t="s">
        <v>216</v>
      </c>
      <c r="D40" s="75">
        <v>42829</v>
      </c>
      <c r="E40" s="68" t="s">
        <v>217</v>
      </c>
      <c r="F40" s="68"/>
      <c r="G40" s="68" t="s">
        <v>218</v>
      </c>
      <c r="H40" s="76">
        <v>74.1</v>
      </c>
      <c r="I40" s="77">
        <v>4</v>
      </c>
    </row>
    <row r="41" spans="1:9" ht="11.25">
      <c r="A41" s="68" t="s">
        <v>104</v>
      </c>
      <c r="B41" s="74" t="s">
        <v>219</v>
      </c>
      <c r="C41" s="74" t="s">
        <v>220</v>
      </c>
      <c r="D41" s="75">
        <v>42962</v>
      </c>
      <c r="E41" s="68" t="s">
        <v>221</v>
      </c>
      <c r="F41" s="68"/>
      <c r="G41" s="68" t="s">
        <v>222</v>
      </c>
      <c r="H41" s="76">
        <v>120</v>
      </c>
      <c r="I41" s="77">
        <v>2</v>
      </c>
    </row>
    <row r="42" spans="1:9" ht="45">
      <c r="A42" s="68" t="s">
        <v>104</v>
      </c>
      <c r="B42" s="74" t="s">
        <v>223</v>
      </c>
      <c r="C42" s="74" t="s">
        <v>223</v>
      </c>
      <c r="D42" s="75">
        <v>42839</v>
      </c>
      <c r="E42" s="68" t="s">
        <v>224</v>
      </c>
      <c r="F42" s="68"/>
      <c r="G42" s="68" t="s">
        <v>225</v>
      </c>
      <c r="H42" s="76">
        <v>80</v>
      </c>
      <c r="I42" s="77">
        <v>3</v>
      </c>
    </row>
    <row r="43" spans="1:9" ht="11.25">
      <c r="A43" s="68" t="s">
        <v>104</v>
      </c>
      <c r="B43" s="74" t="s">
        <v>226</v>
      </c>
      <c r="C43" s="74" t="s">
        <v>227</v>
      </c>
      <c r="D43" s="75">
        <v>43050</v>
      </c>
      <c r="E43" s="68" t="s">
        <v>228</v>
      </c>
      <c r="F43" s="68"/>
      <c r="G43" s="68" t="s">
        <v>229</v>
      </c>
      <c r="H43" s="76">
        <v>600</v>
      </c>
      <c r="I43" s="77">
        <v>1</v>
      </c>
    </row>
    <row r="44" spans="1:18" s="41" customFormat="1" ht="22.5">
      <c r="A44" s="68" t="s">
        <v>104</v>
      </c>
      <c r="B44" s="74" t="s">
        <v>183</v>
      </c>
      <c r="C44" s="74" t="s">
        <v>230</v>
      </c>
      <c r="D44" s="75">
        <v>42874</v>
      </c>
      <c r="E44" s="68" t="s">
        <v>231</v>
      </c>
      <c r="F44" s="68"/>
      <c r="G44" s="68" t="s">
        <v>232</v>
      </c>
      <c r="H44" s="76">
        <v>10</v>
      </c>
      <c r="I44" s="77">
        <v>3</v>
      </c>
      <c r="K44" s="42"/>
      <c r="L44" s="42"/>
      <c r="M44" s="42"/>
      <c r="N44" s="42"/>
      <c r="O44" s="42"/>
      <c r="P44" s="42"/>
      <c r="Q44" s="42"/>
      <c r="R44" s="42"/>
    </row>
    <row r="45" spans="1:18" s="41" customFormat="1" ht="11.25">
      <c r="A45" s="68" t="s">
        <v>104</v>
      </c>
      <c r="B45" s="74" t="s">
        <v>233</v>
      </c>
      <c r="C45" s="74" t="s">
        <v>234</v>
      </c>
      <c r="D45" s="75">
        <v>42920</v>
      </c>
      <c r="E45" s="68" t="s">
        <v>235</v>
      </c>
      <c r="F45" s="68"/>
      <c r="G45" s="68" t="s">
        <v>236</v>
      </c>
      <c r="H45" s="76">
        <v>19</v>
      </c>
      <c r="I45" s="77">
        <v>2</v>
      </c>
      <c r="K45" s="42"/>
      <c r="L45" s="42"/>
      <c r="M45" s="42"/>
      <c r="N45" s="42"/>
      <c r="O45" s="42"/>
      <c r="P45" s="42"/>
      <c r="Q45" s="42"/>
      <c r="R45" s="42"/>
    </row>
    <row r="46" spans="1:18" s="41" customFormat="1" ht="11.25">
      <c r="A46" s="68" t="s">
        <v>104</v>
      </c>
      <c r="B46" s="74" t="s">
        <v>237</v>
      </c>
      <c r="C46" s="74" t="s">
        <v>238</v>
      </c>
      <c r="D46" s="75">
        <v>42747</v>
      </c>
      <c r="E46" s="68" t="s">
        <v>239</v>
      </c>
      <c r="F46" s="68"/>
      <c r="G46" s="68" t="s">
        <v>240</v>
      </c>
      <c r="H46" s="76">
        <v>230</v>
      </c>
      <c r="I46" s="77">
        <v>2</v>
      </c>
      <c r="K46" s="42"/>
      <c r="L46" s="42"/>
      <c r="M46" s="42"/>
      <c r="N46" s="42"/>
      <c r="O46" s="42"/>
      <c r="P46" s="42"/>
      <c r="Q46" s="42"/>
      <c r="R46" s="42"/>
    </row>
    <row r="47" spans="1:18" s="41" customFormat="1" ht="11.25">
      <c r="A47" s="68" t="s">
        <v>104</v>
      </c>
      <c r="B47" s="74" t="s">
        <v>241</v>
      </c>
      <c r="C47" s="74" t="s">
        <v>242</v>
      </c>
      <c r="D47" s="75">
        <v>42796</v>
      </c>
      <c r="E47" s="68" t="s">
        <v>243</v>
      </c>
      <c r="F47" s="68"/>
      <c r="G47" s="68" t="s">
        <v>244</v>
      </c>
      <c r="H47" s="76">
        <v>175</v>
      </c>
      <c r="I47" s="77">
        <v>2</v>
      </c>
      <c r="K47" s="42"/>
      <c r="L47" s="42"/>
      <c r="M47" s="42"/>
      <c r="N47" s="42"/>
      <c r="O47" s="42"/>
      <c r="P47" s="42"/>
      <c r="Q47" s="42"/>
      <c r="R47" s="42"/>
    </row>
    <row r="48" spans="1:18" s="41" customFormat="1" ht="11.25">
      <c r="A48" s="68" t="s">
        <v>104</v>
      </c>
      <c r="B48" s="74" t="s">
        <v>245</v>
      </c>
      <c r="C48" s="74">
        <v>369963</v>
      </c>
      <c r="D48" s="75">
        <v>42797</v>
      </c>
      <c r="E48" s="68" t="s">
        <v>246</v>
      </c>
      <c r="F48" s="68"/>
      <c r="G48" s="68" t="s">
        <v>247</v>
      </c>
      <c r="H48" s="76"/>
      <c r="I48" s="77">
        <v>1</v>
      </c>
      <c r="K48" s="42"/>
      <c r="L48" s="42"/>
      <c r="M48" s="42"/>
      <c r="N48" s="42"/>
      <c r="O48" s="42"/>
      <c r="P48" s="42"/>
      <c r="Q48" s="42"/>
      <c r="R48" s="42"/>
    </row>
    <row r="49" spans="1:18" s="41" customFormat="1" ht="101.25">
      <c r="A49" s="68" t="s">
        <v>248</v>
      </c>
      <c r="B49" s="74"/>
      <c r="C49" s="74"/>
      <c r="D49" s="75"/>
      <c r="E49" s="68" t="s">
        <v>249</v>
      </c>
      <c r="F49" s="68"/>
      <c r="G49" s="68"/>
      <c r="H49" s="76"/>
      <c r="I49" s="77"/>
      <c r="K49" s="42"/>
      <c r="L49" s="42"/>
      <c r="M49" s="42"/>
      <c r="N49" s="42"/>
      <c r="O49" s="42"/>
      <c r="P49" s="42"/>
      <c r="Q49" s="42"/>
      <c r="R49" s="42"/>
    </row>
    <row r="50" spans="1:18" s="41" customFormat="1" ht="11.25">
      <c r="A50" s="68" t="s">
        <v>248</v>
      </c>
      <c r="B50" s="74" t="s">
        <v>250</v>
      </c>
      <c r="C50" s="74">
        <v>20170136</v>
      </c>
      <c r="D50" s="75">
        <v>43099</v>
      </c>
      <c r="E50" s="68" t="s">
        <v>251</v>
      </c>
      <c r="F50" s="68"/>
      <c r="G50" s="68" t="s">
        <v>252</v>
      </c>
      <c r="H50" s="76">
        <v>360</v>
      </c>
      <c r="I50" s="77">
        <v>1</v>
      </c>
      <c r="K50" s="42"/>
      <c r="L50" s="42"/>
      <c r="M50" s="42"/>
      <c r="N50" s="42"/>
      <c r="O50" s="42"/>
      <c r="P50" s="42"/>
      <c r="Q50" s="42"/>
      <c r="R50" s="42"/>
    </row>
    <row r="51" spans="1:18" s="41" customFormat="1" ht="22.5">
      <c r="A51" s="68" t="s">
        <v>248</v>
      </c>
      <c r="B51" s="74" t="s">
        <v>253</v>
      </c>
      <c r="C51" s="74" t="s">
        <v>187</v>
      </c>
      <c r="D51" s="75">
        <v>43090</v>
      </c>
      <c r="E51" s="68" t="s">
        <v>254</v>
      </c>
      <c r="F51" s="68"/>
      <c r="G51" s="68" t="s">
        <v>189</v>
      </c>
      <c r="H51" s="76">
        <v>500</v>
      </c>
      <c r="I51" s="77">
        <v>1</v>
      </c>
      <c r="K51" s="42"/>
      <c r="L51" s="42"/>
      <c r="M51" s="42"/>
      <c r="N51" s="42"/>
      <c r="O51" s="42"/>
      <c r="P51" s="42"/>
      <c r="Q51" s="42"/>
      <c r="R51" s="42"/>
    </row>
    <row r="52" spans="1:18" s="41" customFormat="1" ht="11.25">
      <c r="A52" s="68" t="s">
        <v>248</v>
      </c>
      <c r="B52" s="84">
        <v>42948</v>
      </c>
      <c r="C52" s="74" t="s">
        <v>255</v>
      </c>
      <c r="D52" s="75">
        <v>43097</v>
      </c>
      <c r="E52" s="68" t="s">
        <v>256</v>
      </c>
      <c r="F52" s="68"/>
      <c r="G52" s="68" t="s">
        <v>257</v>
      </c>
      <c r="H52" s="76">
        <v>20</v>
      </c>
      <c r="I52" s="77">
        <v>1</v>
      </c>
      <c r="K52" s="42"/>
      <c r="L52" s="42"/>
      <c r="M52" s="42"/>
      <c r="N52" s="42"/>
      <c r="O52" s="42"/>
      <c r="P52" s="42"/>
      <c r="Q52" s="42"/>
      <c r="R52" s="42"/>
    </row>
    <row r="53" spans="1:18" s="41" customFormat="1" ht="11.25">
      <c r="A53" s="68" t="s">
        <v>248</v>
      </c>
      <c r="B53" s="74" t="s">
        <v>258</v>
      </c>
      <c r="C53" s="74" t="s">
        <v>259</v>
      </c>
      <c r="D53" s="75">
        <v>43098</v>
      </c>
      <c r="E53" s="68" t="s">
        <v>260</v>
      </c>
      <c r="F53" s="68"/>
      <c r="G53" s="68" t="s">
        <v>261</v>
      </c>
      <c r="H53" s="76">
        <v>25</v>
      </c>
      <c r="I53" s="77">
        <v>1</v>
      </c>
      <c r="K53" s="42"/>
      <c r="L53" s="42"/>
      <c r="M53" s="42"/>
      <c r="N53" s="42"/>
      <c r="O53" s="42"/>
      <c r="P53" s="42"/>
      <c r="Q53" s="42"/>
      <c r="R53" s="42"/>
    </row>
    <row r="54" spans="1:18" s="41" customFormat="1" ht="22.5">
      <c r="A54" s="68" t="s">
        <v>262</v>
      </c>
      <c r="B54" s="84">
        <v>42979</v>
      </c>
      <c r="C54" s="74" t="s">
        <v>263</v>
      </c>
      <c r="D54" s="75">
        <v>42747</v>
      </c>
      <c r="E54" s="68" t="s">
        <v>264</v>
      </c>
      <c r="F54" s="68"/>
      <c r="G54" s="68" t="s">
        <v>265</v>
      </c>
      <c r="H54" s="76">
        <v>20000</v>
      </c>
      <c r="I54" s="77">
        <v>2</v>
      </c>
      <c r="K54" s="42"/>
      <c r="L54" s="42"/>
      <c r="M54" s="42"/>
      <c r="N54" s="42"/>
      <c r="O54" s="42"/>
      <c r="P54" s="42"/>
      <c r="Q54" s="42"/>
      <c r="R54" s="42"/>
    </row>
    <row r="55" spans="1:18" s="41" customFormat="1" ht="45">
      <c r="A55" s="68" t="s">
        <v>266</v>
      </c>
      <c r="B55" s="74" t="s">
        <v>267</v>
      </c>
      <c r="C55" s="74" t="s">
        <v>268</v>
      </c>
      <c r="D55" s="75">
        <v>42825</v>
      </c>
      <c r="E55" s="68" t="s">
        <v>269</v>
      </c>
      <c r="F55" s="68"/>
      <c r="G55" s="68" t="s">
        <v>270</v>
      </c>
      <c r="H55" s="76">
        <v>30000</v>
      </c>
      <c r="I55" s="77">
        <v>3</v>
      </c>
      <c r="K55" s="42"/>
      <c r="L55" s="42"/>
      <c r="M55" s="42"/>
      <c r="N55" s="42"/>
      <c r="O55" s="42"/>
      <c r="P55" s="42"/>
      <c r="Q55" s="42"/>
      <c r="R55" s="42"/>
    </row>
    <row r="56" spans="1:18" s="41" customFormat="1" ht="123.75">
      <c r="A56" s="68" t="s">
        <v>271</v>
      </c>
      <c r="B56" s="74"/>
      <c r="C56" s="74"/>
      <c r="D56" s="75"/>
      <c r="E56" s="68" t="s">
        <v>272</v>
      </c>
      <c r="F56" s="68"/>
      <c r="G56" s="68" t="s">
        <v>73</v>
      </c>
      <c r="H56" s="76"/>
      <c r="I56" s="77"/>
      <c r="K56" s="42"/>
      <c r="L56" s="42"/>
      <c r="M56" s="42"/>
      <c r="N56" s="42"/>
      <c r="O56" s="42"/>
      <c r="P56" s="42"/>
      <c r="Q56" s="42"/>
      <c r="R56" s="42"/>
    </row>
    <row r="57" spans="1:18" s="41" customFormat="1" ht="22.5">
      <c r="A57" s="68" t="s">
        <v>104</v>
      </c>
      <c r="B57" s="74" t="s">
        <v>273</v>
      </c>
      <c r="C57" s="74" t="s">
        <v>274</v>
      </c>
      <c r="D57" s="75">
        <v>42989</v>
      </c>
      <c r="E57" s="68" t="s">
        <v>275</v>
      </c>
      <c r="F57" s="68"/>
      <c r="G57" s="68" t="s">
        <v>276</v>
      </c>
      <c r="H57" s="76">
        <v>123</v>
      </c>
      <c r="I57" s="77">
        <v>2</v>
      </c>
      <c r="K57" s="42"/>
      <c r="L57" s="42"/>
      <c r="M57" s="42"/>
      <c r="N57" s="42"/>
      <c r="O57" s="42"/>
      <c r="P57" s="42"/>
      <c r="Q57" s="42"/>
      <c r="R57" s="42"/>
    </row>
    <row r="58" spans="1:18" s="41" customFormat="1" ht="22.5">
      <c r="A58" s="68" t="s">
        <v>104</v>
      </c>
      <c r="B58" s="74" t="s">
        <v>277</v>
      </c>
      <c r="C58" s="74" t="s">
        <v>278</v>
      </c>
      <c r="D58" s="75">
        <v>42949</v>
      </c>
      <c r="E58" s="68" t="s">
        <v>279</v>
      </c>
      <c r="F58" s="68"/>
      <c r="G58" s="68" t="s">
        <v>280</v>
      </c>
      <c r="H58" s="76">
        <v>1600</v>
      </c>
      <c r="I58" s="77">
        <v>2</v>
      </c>
      <c r="K58" s="42"/>
      <c r="L58" s="42"/>
      <c r="M58" s="42"/>
      <c r="N58" s="42"/>
      <c r="O58" s="42"/>
      <c r="P58" s="42"/>
      <c r="Q58" s="42"/>
      <c r="R58" s="42"/>
    </row>
    <row r="59" spans="1:18" s="41" customFormat="1" ht="11.25">
      <c r="A59" s="68" t="s">
        <v>104</v>
      </c>
      <c r="B59" s="74"/>
      <c r="C59" s="74"/>
      <c r="D59" s="75"/>
      <c r="E59" s="68" t="s">
        <v>163</v>
      </c>
      <c r="F59" s="68"/>
      <c r="G59" s="68"/>
      <c r="H59" s="76"/>
      <c r="I59" s="77">
        <v>2</v>
      </c>
      <c r="K59" s="42"/>
      <c r="L59" s="42"/>
      <c r="M59" s="42"/>
      <c r="N59" s="42"/>
      <c r="O59" s="42"/>
      <c r="P59" s="42"/>
      <c r="Q59" s="42"/>
      <c r="R59" s="42"/>
    </row>
    <row r="60" spans="1:18" s="41" customFormat="1" ht="11.25">
      <c r="A60" s="68" t="s">
        <v>104</v>
      </c>
      <c r="B60" s="74" t="s">
        <v>281</v>
      </c>
      <c r="C60" s="74" t="s">
        <v>282</v>
      </c>
      <c r="D60" s="75">
        <v>42917</v>
      </c>
      <c r="E60" s="68" t="s">
        <v>283</v>
      </c>
      <c r="F60" s="68"/>
      <c r="G60" s="68" t="s">
        <v>284</v>
      </c>
      <c r="H60" s="76">
        <v>21.36</v>
      </c>
      <c r="I60" s="77">
        <v>2</v>
      </c>
      <c r="K60" s="42"/>
      <c r="L60" s="42"/>
      <c r="M60" s="42"/>
      <c r="N60" s="42"/>
      <c r="O60" s="42"/>
      <c r="P60" s="42"/>
      <c r="Q60" s="42"/>
      <c r="R60" s="42"/>
    </row>
    <row r="61" spans="1:18" s="41" customFormat="1" ht="11.25">
      <c r="A61" s="68" t="s">
        <v>104</v>
      </c>
      <c r="B61" s="74" t="s">
        <v>285</v>
      </c>
      <c r="C61" s="74" t="s">
        <v>286</v>
      </c>
      <c r="D61" s="75">
        <v>42932</v>
      </c>
      <c r="E61" s="68" t="s">
        <v>287</v>
      </c>
      <c r="F61" s="68"/>
      <c r="G61" s="68" t="s">
        <v>288</v>
      </c>
      <c r="H61" s="76">
        <v>20</v>
      </c>
      <c r="I61" s="77">
        <v>2</v>
      </c>
      <c r="K61" s="42"/>
      <c r="L61" s="42"/>
      <c r="M61" s="42"/>
      <c r="N61" s="42"/>
      <c r="O61" s="42"/>
      <c r="P61" s="42"/>
      <c r="Q61" s="42"/>
      <c r="R61" s="42"/>
    </row>
    <row r="62" spans="1:18" s="41" customFormat="1" ht="11.25">
      <c r="A62" s="68" t="s">
        <v>104</v>
      </c>
      <c r="B62" s="74" t="s">
        <v>289</v>
      </c>
      <c r="C62" s="74" t="s">
        <v>290</v>
      </c>
      <c r="D62" s="75">
        <v>43100</v>
      </c>
      <c r="E62" s="68" t="s">
        <v>291</v>
      </c>
      <c r="F62" s="68"/>
      <c r="G62" s="68" t="s">
        <v>292</v>
      </c>
      <c r="H62" s="76">
        <v>200</v>
      </c>
      <c r="I62" s="77">
        <v>2</v>
      </c>
      <c r="K62" s="42"/>
      <c r="L62" s="42"/>
      <c r="M62" s="42"/>
      <c r="N62" s="42"/>
      <c r="O62" s="42"/>
      <c r="P62" s="42"/>
      <c r="Q62" s="42"/>
      <c r="R62" s="42"/>
    </row>
    <row r="63" spans="1:18" s="41" customFormat="1" ht="22.5">
      <c r="A63" s="68" t="s">
        <v>104</v>
      </c>
      <c r="B63" s="74" t="s">
        <v>293</v>
      </c>
      <c r="C63" s="74" t="s">
        <v>294</v>
      </c>
      <c r="D63" s="75">
        <v>43051</v>
      </c>
      <c r="E63" s="68" t="s">
        <v>295</v>
      </c>
      <c r="F63" s="68"/>
      <c r="G63" s="68" t="s">
        <v>296</v>
      </c>
      <c r="H63" s="76">
        <v>201.5</v>
      </c>
      <c r="I63" s="77">
        <v>2</v>
      </c>
      <c r="K63" s="42"/>
      <c r="L63" s="42"/>
      <c r="M63" s="42"/>
      <c r="N63" s="42"/>
      <c r="O63" s="42"/>
      <c r="P63" s="42"/>
      <c r="Q63" s="42"/>
      <c r="R63" s="42"/>
    </row>
    <row r="64" spans="1:18" s="41" customFormat="1" ht="22.5">
      <c r="A64" s="68" t="s">
        <v>104</v>
      </c>
      <c r="B64" s="74" t="s">
        <v>297</v>
      </c>
      <c r="C64" s="74" t="s">
        <v>298</v>
      </c>
      <c r="D64" s="75">
        <v>42968</v>
      </c>
      <c r="E64" s="68" t="s">
        <v>299</v>
      </c>
      <c r="F64" s="68"/>
      <c r="G64" s="68" t="s">
        <v>300</v>
      </c>
      <c r="H64" s="76">
        <v>1010</v>
      </c>
      <c r="I64" s="77">
        <v>2</v>
      </c>
      <c r="K64" s="42"/>
      <c r="L64" s="42"/>
      <c r="M64" s="42"/>
      <c r="N64" s="42"/>
      <c r="O64" s="42"/>
      <c r="P64" s="42"/>
      <c r="Q64" s="42"/>
      <c r="R64" s="42"/>
    </row>
    <row r="65" spans="1:18" s="41" customFormat="1" ht="45">
      <c r="A65" s="68" t="s">
        <v>104</v>
      </c>
      <c r="B65" s="74" t="s">
        <v>301</v>
      </c>
      <c r="C65" s="74" t="s">
        <v>226</v>
      </c>
      <c r="D65" s="75">
        <v>42949</v>
      </c>
      <c r="E65" s="68" t="s">
        <v>302</v>
      </c>
      <c r="F65" s="68"/>
      <c r="G65" s="68" t="s">
        <v>303</v>
      </c>
      <c r="H65" s="76">
        <v>1330</v>
      </c>
      <c r="I65" s="77">
        <v>2</v>
      </c>
      <c r="K65" s="42"/>
      <c r="L65" s="42"/>
      <c r="M65" s="42"/>
      <c r="N65" s="42"/>
      <c r="O65" s="42"/>
      <c r="P65" s="42"/>
      <c r="Q65" s="42"/>
      <c r="R65" s="42"/>
    </row>
    <row r="66" spans="1:18" s="41" customFormat="1" ht="22.5">
      <c r="A66" s="68" t="s">
        <v>304</v>
      </c>
      <c r="B66" s="84">
        <v>43070</v>
      </c>
      <c r="C66" s="74" t="s">
        <v>305</v>
      </c>
      <c r="D66" s="75">
        <v>42915</v>
      </c>
      <c r="E66" s="68" t="s">
        <v>306</v>
      </c>
      <c r="F66" s="68"/>
      <c r="G66" s="68" t="s">
        <v>307</v>
      </c>
      <c r="H66" s="76">
        <v>1000</v>
      </c>
      <c r="I66" s="77"/>
      <c r="K66" s="42"/>
      <c r="L66" s="42"/>
      <c r="M66" s="42"/>
      <c r="N66" s="42"/>
      <c r="O66" s="42"/>
      <c r="P66" s="42"/>
      <c r="Q66" s="42"/>
      <c r="R66" s="42"/>
    </row>
    <row r="67" spans="1:18" s="41" customFormat="1" ht="22.5">
      <c r="A67" s="68" t="s">
        <v>308</v>
      </c>
      <c r="B67" s="74" t="s">
        <v>309</v>
      </c>
      <c r="C67" s="74" t="s">
        <v>310</v>
      </c>
      <c r="D67" s="75">
        <v>42915</v>
      </c>
      <c r="E67" s="68" t="s">
        <v>311</v>
      </c>
      <c r="F67" s="68"/>
      <c r="G67" s="68" t="s">
        <v>312</v>
      </c>
      <c r="H67" s="76">
        <v>200</v>
      </c>
      <c r="I67" s="77"/>
      <c r="K67" s="42"/>
      <c r="L67" s="42"/>
      <c r="M67" s="42"/>
      <c r="N67" s="42"/>
      <c r="O67" s="42"/>
      <c r="P67" s="42"/>
      <c r="Q67" s="42"/>
      <c r="R67" s="42"/>
    </row>
    <row r="68" spans="1:18" s="41" customFormat="1" ht="67.5">
      <c r="A68" s="68" t="s">
        <v>313</v>
      </c>
      <c r="B68" s="74"/>
      <c r="C68" s="74"/>
      <c r="D68" s="75"/>
      <c r="E68" s="68" t="s">
        <v>314</v>
      </c>
      <c r="F68" s="68"/>
      <c r="G68" s="68"/>
      <c r="H68" s="76"/>
      <c r="I68" s="77"/>
      <c r="K68" s="42"/>
      <c r="L68" s="42"/>
      <c r="M68" s="42"/>
      <c r="N68" s="42"/>
      <c r="O68" s="42"/>
      <c r="P68" s="42"/>
      <c r="Q68" s="42"/>
      <c r="R68" s="42"/>
    </row>
    <row r="69" spans="1:18" s="41" customFormat="1" ht="11.25">
      <c r="A69" s="68" t="s">
        <v>313</v>
      </c>
      <c r="B69" s="74" t="s">
        <v>315</v>
      </c>
      <c r="C69" s="74" t="s">
        <v>226</v>
      </c>
      <c r="D69" s="75">
        <v>42928</v>
      </c>
      <c r="E69" s="68" t="s">
        <v>316</v>
      </c>
      <c r="F69" s="68"/>
      <c r="G69" s="68" t="s">
        <v>317</v>
      </c>
      <c r="H69" s="76">
        <v>147.35</v>
      </c>
      <c r="I69" s="77"/>
      <c r="K69" s="42"/>
      <c r="L69" s="42"/>
      <c r="M69" s="42"/>
      <c r="N69" s="42"/>
      <c r="O69" s="42"/>
      <c r="P69" s="42"/>
      <c r="Q69" s="42"/>
      <c r="R69" s="42"/>
    </row>
    <row r="70" spans="1:18" s="41" customFormat="1" ht="45">
      <c r="A70" s="68" t="s">
        <v>313</v>
      </c>
      <c r="B70" s="74" t="s">
        <v>318</v>
      </c>
      <c r="C70" s="74" t="s">
        <v>319</v>
      </c>
      <c r="D70" s="75">
        <v>42905</v>
      </c>
      <c r="E70" s="68" t="s">
        <v>320</v>
      </c>
      <c r="F70" s="68"/>
      <c r="G70" s="68" t="s">
        <v>321</v>
      </c>
      <c r="H70" s="76">
        <v>2500</v>
      </c>
      <c r="I70" s="77"/>
      <c r="K70" s="42"/>
      <c r="L70" s="42"/>
      <c r="M70" s="42"/>
      <c r="N70" s="42"/>
      <c r="O70" s="42"/>
      <c r="P70" s="42"/>
      <c r="Q70" s="42"/>
      <c r="R70" s="42"/>
    </row>
    <row r="71" spans="1:18" s="41" customFormat="1" ht="11.25">
      <c r="A71" s="68" t="s">
        <v>313</v>
      </c>
      <c r="B71" s="74" t="s">
        <v>322</v>
      </c>
      <c r="C71" s="74" t="s">
        <v>203</v>
      </c>
      <c r="D71" s="75">
        <v>42933</v>
      </c>
      <c r="E71" s="68" t="s">
        <v>323</v>
      </c>
      <c r="F71" s="68"/>
      <c r="G71" s="68" t="s">
        <v>324</v>
      </c>
      <c r="H71" s="76">
        <v>1200</v>
      </c>
      <c r="I71" s="77"/>
      <c r="K71" s="42"/>
      <c r="L71" s="42"/>
      <c r="M71" s="42"/>
      <c r="N71" s="42"/>
      <c r="O71" s="42"/>
      <c r="P71" s="42"/>
      <c r="Q71" s="42"/>
      <c r="R71" s="42"/>
    </row>
    <row r="72" spans="1:18" s="41" customFormat="1" ht="45">
      <c r="A72" s="68" t="s">
        <v>313</v>
      </c>
      <c r="B72" s="74" t="s">
        <v>325</v>
      </c>
      <c r="C72" s="74" t="s">
        <v>326</v>
      </c>
      <c r="D72" s="75">
        <v>42896</v>
      </c>
      <c r="E72" s="68" t="s">
        <v>327</v>
      </c>
      <c r="F72" s="68"/>
      <c r="G72" s="68" t="s">
        <v>328</v>
      </c>
      <c r="H72" s="76">
        <v>350</v>
      </c>
      <c r="I72" s="77"/>
      <c r="K72" s="42"/>
      <c r="L72" s="42"/>
      <c r="M72" s="42"/>
      <c r="N72" s="42"/>
      <c r="O72" s="42"/>
      <c r="P72" s="42"/>
      <c r="Q72" s="42"/>
      <c r="R72" s="42"/>
    </row>
    <row r="73" spans="1:18" s="41" customFormat="1" ht="67.5">
      <c r="A73" s="68" t="s">
        <v>313</v>
      </c>
      <c r="B73" s="74"/>
      <c r="C73" s="74"/>
      <c r="D73" s="75"/>
      <c r="E73" s="68" t="s">
        <v>329</v>
      </c>
      <c r="F73" s="68"/>
      <c r="G73" s="68"/>
      <c r="H73" s="76"/>
      <c r="I73" s="77"/>
      <c r="K73" s="42"/>
      <c r="L73" s="42"/>
      <c r="M73" s="42"/>
      <c r="N73" s="42"/>
      <c r="O73" s="42"/>
      <c r="P73" s="42"/>
      <c r="Q73" s="42"/>
      <c r="R73" s="42"/>
    </row>
    <row r="74" spans="1:18" s="41" customFormat="1" ht="22.5">
      <c r="A74" s="68" t="s">
        <v>313</v>
      </c>
      <c r="B74" s="74" t="s">
        <v>330</v>
      </c>
      <c r="C74" s="74" t="s">
        <v>331</v>
      </c>
      <c r="D74" s="75">
        <v>42896</v>
      </c>
      <c r="E74" s="68" t="s">
        <v>332</v>
      </c>
      <c r="F74" s="68"/>
      <c r="G74" s="68" t="s">
        <v>333</v>
      </c>
      <c r="H74" s="76"/>
      <c r="I74" s="77"/>
      <c r="K74" s="42"/>
      <c r="L74" s="42"/>
      <c r="M74" s="42"/>
      <c r="N74" s="42"/>
      <c r="O74" s="42"/>
      <c r="P74" s="42"/>
      <c r="Q74" s="42"/>
      <c r="R74" s="42"/>
    </row>
    <row r="75" spans="1:18" s="41" customFormat="1" ht="11.25">
      <c r="A75" s="68" t="s">
        <v>313</v>
      </c>
      <c r="B75" s="74" t="s">
        <v>334</v>
      </c>
      <c r="C75" s="74" t="s">
        <v>335</v>
      </c>
      <c r="D75" s="75">
        <v>42927</v>
      </c>
      <c r="E75" s="68" t="s">
        <v>336</v>
      </c>
      <c r="F75" s="68"/>
      <c r="G75" s="68" t="s">
        <v>337</v>
      </c>
      <c r="H75" s="76"/>
      <c r="I75" s="77"/>
      <c r="K75" s="42"/>
      <c r="L75" s="42"/>
      <c r="M75" s="42"/>
      <c r="N75" s="42"/>
      <c r="O75" s="42"/>
      <c r="P75" s="42"/>
      <c r="Q75" s="42"/>
      <c r="R75" s="42"/>
    </row>
    <row r="76" spans="1:18" s="41" customFormat="1" ht="33.75">
      <c r="A76" s="68" t="s">
        <v>338</v>
      </c>
      <c r="B76" s="74" t="s">
        <v>339</v>
      </c>
      <c r="C76" s="74" t="s">
        <v>340</v>
      </c>
      <c r="D76" s="75">
        <v>42978</v>
      </c>
      <c r="E76" s="68" t="s">
        <v>341</v>
      </c>
      <c r="F76" s="68"/>
      <c r="G76" s="68" t="s">
        <v>342</v>
      </c>
      <c r="H76" s="76">
        <v>10</v>
      </c>
      <c r="I76" s="77"/>
      <c r="K76" s="42"/>
      <c r="L76" s="42"/>
      <c r="M76" s="42"/>
      <c r="N76" s="42"/>
      <c r="O76" s="42"/>
      <c r="P76" s="42"/>
      <c r="Q76" s="42"/>
      <c r="R76" s="42"/>
    </row>
  </sheetData>
  <sheetProtection sheet="1" selectLockedCells="1" selectUnlockedCells="1"/>
  <mergeCells count="5">
    <mergeCell ref="A1:H1"/>
    <mergeCell ref="A2:G2"/>
    <mergeCell ref="H2:I2"/>
    <mergeCell ref="H3:I3"/>
    <mergeCell ref="B4:E4"/>
  </mergeCells>
  <conditionalFormatting sqref="B8:C2883">
    <cfRule type="expression" priority="1" dxfId="0" stopIfTrue="1">
      <formula>$A8&lt;&gt;""</formula>
    </cfRule>
  </conditionalFormatting>
  <conditionalFormatting sqref="D8:H2883 D2884:D2911">
    <cfRule type="expression" priority="2" dxfId="0" stopIfTrue="1">
      <formula>$A8&lt;&gt;""</formula>
    </cfRule>
  </conditionalFormatting>
  <conditionalFormatting sqref="A8:A2911">
    <cfRule type="expression" priority="3" dxfId="0" stopIfTrue="1">
      <formula>$A8&lt;&gt;""</formula>
    </cfRule>
  </conditionalFormatting>
  <conditionalFormatting sqref="B2884:C2886">
    <cfRule type="expression" priority="4" dxfId="0" stopIfTrue="1">
      <formula>$A2884&lt;&gt;""</formula>
    </cfRule>
  </conditionalFormatting>
  <conditionalFormatting sqref="D2884:H2886">
    <cfRule type="expression" priority="5" dxfId="0" stopIfTrue="1">
      <formula>$A2884&lt;&gt;""</formula>
    </cfRule>
  </conditionalFormatting>
  <conditionalFormatting sqref="A2884:A2886">
    <cfRule type="expression" priority="6" dxfId="0" stopIfTrue="1">
      <formula>$A2884&lt;&gt;""</formula>
    </cfRule>
  </conditionalFormatting>
  <conditionalFormatting sqref="I8:I76">
    <cfRule type="expression" priority="7" dxfId="0" stopIfTrue="1">
      <formula>$A8&lt;&gt;""</formula>
    </cfRule>
  </conditionalFormatting>
  <dataValidations count="5">
    <dataValidation type="date" allowBlank="1" showErrorMessage="1" sqref="D8:D76">
      <formula1>41640</formula1>
      <formula2>42004</formula2>
    </dataValidation>
    <dataValidation type="list" allowBlank="1" sqref="E8:F76">
      <formula1>Priklady!#REF!</formula1>
      <formula2>0</formula2>
    </dataValidation>
    <dataValidation allowBlank="1" sqref="B8:C76">
      <formula1>0</formula1>
      <formula2>0</formula2>
    </dataValidation>
    <dataValidation type="decimal" operator="greaterThan" allowBlank="1" showErrorMessage="1" sqref="H8:I76">
      <formula1>0</formula1>
    </dataValidation>
    <dataValidation type="date" allowBlank="1" showErrorMessage="1" sqref="D7">
      <formula1>42370</formula1>
      <formula2>42735</formula2>
    </dataValidation>
  </dataValidations>
  <printOptions/>
  <pageMargins left="0.19652777777777777" right="0.19652777777777777" top="0.39375" bottom="0.39375" header="0.5118055555555555"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110" zoomScaleNormal="110" workbookViewId="0" topLeftCell="A1">
      <selection activeCell="C1" sqref="C1"/>
    </sheetView>
  </sheetViews>
  <sheetFormatPr defaultColWidth="10.28125" defaultRowHeight="12.75"/>
  <cols>
    <col min="1" max="1" width="11.7109375" style="85" customWidth="1"/>
    <col min="2" max="2" width="62.8515625" style="85" customWidth="1"/>
    <col min="3" max="4" width="11.7109375" style="85" customWidth="1"/>
    <col min="5" max="6" width="11.421875" style="85" customWidth="1"/>
    <col min="7" max="7" width="10.140625" style="86" customWidth="1"/>
    <col min="8" max="16384" width="11.421875" style="85" customWidth="1"/>
  </cols>
  <sheetData>
    <row r="1" spans="1:7" s="90" customFormat="1" ht="35.25" customHeight="1">
      <c r="A1" s="87" t="s">
        <v>343</v>
      </c>
      <c r="B1" s="87"/>
      <c r="C1" s="88">
        <v>43465</v>
      </c>
      <c r="D1" s="89"/>
      <c r="G1" s="91">
        <v>43131</v>
      </c>
    </row>
    <row r="2" spans="1:7" ht="15">
      <c r="A2" s="92"/>
      <c r="B2" s="92"/>
      <c r="G2" s="91">
        <v>43159</v>
      </c>
    </row>
    <row r="3" spans="1:7" ht="14.25">
      <c r="A3" s="93" t="s">
        <v>344</v>
      </c>
      <c r="B3" s="94">
        <f>INDEX(Adr!B:B,Doklady!B102+1)</f>
        <v>0</v>
      </c>
      <c r="C3" s="94"/>
      <c r="D3" s="94"/>
      <c r="G3" s="91">
        <v>43190</v>
      </c>
    </row>
    <row r="4" spans="1:7" ht="14.25">
      <c r="A4" s="93" t="s">
        <v>345</v>
      </c>
      <c r="B4" s="85">
        <f>RIGHT("0000"&amp;INDEX(Adr!A:A,Doklady!B102+1),8)</f>
        <v>0</v>
      </c>
      <c r="G4" s="91">
        <v>43220</v>
      </c>
    </row>
    <row r="5" spans="1:7" ht="14.25">
      <c r="A5" s="93" t="s">
        <v>346</v>
      </c>
      <c r="B5" s="85">
        <f>INDEX(Adr!D:D,Doklady!B102+1)&amp;", "&amp;INDEX(Adr!E:E,Doklady!B102+1)</f>
        <v>0</v>
      </c>
      <c r="G5" s="91">
        <v>43251</v>
      </c>
    </row>
    <row r="6" spans="1:7" ht="14.25">
      <c r="A6" s="93"/>
      <c r="G6" s="91">
        <v>43281</v>
      </c>
    </row>
    <row r="7" ht="14.25">
      <c r="G7" s="91">
        <v>43312</v>
      </c>
    </row>
    <row r="8" ht="14.25">
      <c r="G8" s="91">
        <v>43343</v>
      </c>
    </row>
    <row r="9" spans="1:7" ht="22.5">
      <c r="A9" s="95" t="s">
        <v>347</v>
      </c>
      <c r="B9" s="95" t="s">
        <v>347</v>
      </c>
      <c r="C9" s="96" t="s">
        <v>348</v>
      </c>
      <c r="G9" s="91">
        <v>43373</v>
      </c>
    </row>
    <row r="10" spans="1:7" ht="14.25">
      <c r="A10" s="97" t="s">
        <v>349</v>
      </c>
      <c r="B10" s="98" t="s">
        <v>350</v>
      </c>
      <c r="C10" s="99"/>
      <c r="G10" s="91">
        <v>43404</v>
      </c>
    </row>
    <row r="11" spans="1:7" ht="14.25">
      <c r="A11" s="97" t="s">
        <v>351</v>
      </c>
      <c r="B11" s="98" t="s">
        <v>352</v>
      </c>
      <c r="C11" s="99">
        <v>12258</v>
      </c>
      <c r="G11" s="91">
        <v>43434</v>
      </c>
    </row>
    <row r="12" spans="1:7" ht="14.25">
      <c r="A12" s="97" t="s">
        <v>353</v>
      </c>
      <c r="B12" s="98" t="s">
        <v>354</v>
      </c>
      <c r="C12" s="99">
        <v>11700</v>
      </c>
      <c r="G12" s="91">
        <v>43465</v>
      </c>
    </row>
    <row r="13" spans="1:7" ht="14.25">
      <c r="A13" s="97" t="s">
        <v>355</v>
      </c>
      <c r="B13" s="98" t="s">
        <v>356</v>
      </c>
      <c r="C13" s="99"/>
      <c r="G13" s="100"/>
    </row>
    <row r="14" spans="1:7" ht="14.25">
      <c r="A14" s="97" t="s">
        <v>357</v>
      </c>
      <c r="B14" s="98" t="s">
        <v>358</v>
      </c>
      <c r="C14" s="99"/>
      <c r="G14" s="100"/>
    </row>
    <row r="15" spans="1:7" ht="14.25">
      <c r="A15" s="101" t="s">
        <v>359</v>
      </c>
      <c r="B15" s="102"/>
      <c r="C15" s="103">
        <f>SUM(C10:C14)</f>
        <v>23958</v>
      </c>
      <c r="G15" s="100"/>
    </row>
    <row r="16" ht="14.25">
      <c r="G16" s="100"/>
    </row>
    <row r="17" spans="1:5" ht="72" customHeight="1">
      <c r="A17" s="104" t="s">
        <v>360</v>
      </c>
      <c r="B17" s="104"/>
      <c r="C17" s="104"/>
      <c r="D17" s="104"/>
      <c r="E17" s="105"/>
    </row>
    <row r="61" ht="12.75">
      <c r="A61" s="85">
        <v>15</v>
      </c>
    </row>
  </sheetData>
  <sheetProtection sheet="1" selectLockedCells="1"/>
  <mergeCells count="3">
    <mergeCell ref="A1:B1"/>
    <mergeCell ref="B3:D3"/>
    <mergeCell ref="A17:D17"/>
  </mergeCells>
  <dataValidations count="2">
    <dataValidation type="list" allowBlank="1" showErrorMessage="1" sqref="C1">
      <formula1>$G$1:$G$12</formula1>
      <formula2>0</formula2>
    </dataValidation>
    <dataValidation type="decimal" allowBlank="1" showErrorMessage="1" sqref="C10:C14">
      <formula1>0</formula1>
      <formula2>20000000</formula2>
    </dataValidation>
  </dataValidations>
  <printOptions horizontalCentered="1"/>
  <pageMargins left="0.19652777777777777" right="0.19652777777777777" top="0.39375" bottom="0.74791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X180"/>
  <sheetViews>
    <sheetView tabSelected="1" zoomScale="110" zoomScaleNormal="110" workbookViewId="0" topLeftCell="A100">
      <pane ySplit="7" topLeftCell="A164" activePane="bottomLeft" state="frozen"/>
      <selection pane="topLeft" activeCell="A100" sqref="A100"/>
      <selection pane="bottomLeft" activeCell="I180" sqref="I180"/>
    </sheetView>
  </sheetViews>
  <sheetFormatPr defaultColWidth="10.28125" defaultRowHeight="12.75"/>
  <cols>
    <col min="1" max="1" width="34.140625" style="106" customWidth="1"/>
    <col min="2" max="2" width="10.8515625" style="107" customWidth="1"/>
    <col min="3" max="3" width="12.00390625" style="107" customWidth="1"/>
    <col min="4" max="4" width="10.140625" style="106" customWidth="1"/>
    <col min="5" max="5" width="31.421875" style="106" customWidth="1"/>
    <col min="6" max="6" width="9.57421875" style="106" customWidth="1"/>
    <col min="7" max="7" width="23.8515625" style="106" customWidth="1"/>
    <col min="8" max="8" width="11.7109375" style="108" customWidth="1"/>
    <col min="9" max="9" width="10.7109375" style="109" customWidth="1"/>
    <col min="10" max="10" width="5.7109375" style="110" customWidth="1"/>
    <col min="11" max="24" width="5.7109375" style="111" customWidth="1"/>
    <col min="25" max="16384" width="11.421875" style="112" customWidth="1"/>
  </cols>
  <sheetData>
    <row r="1" spans="1:24" s="106" customFormat="1" ht="12" hidden="1">
      <c r="A1" s="113">
        <f>IF(ROW()&lt;=B$3,INDEX('FP'!F:F,B$2+ROW()-1)&amp;" - "&amp;INDEX('FP'!C:C,B$2+ROW()-1),"")</f>
        <v>0</v>
      </c>
      <c r="B1" s="114">
        <f>INDEX(Adr!A:A,B102+1)</f>
        <v>0</v>
      </c>
      <c r="C1" s="115">
        <f>IF(ROW()&lt;=B$3,INDEX('FP'!E:E,B$2+ROW()-1),"")</f>
        <v>0</v>
      </c>
      <c r="D1" s="116">
        <f>IF(ROW()&lt;=B$3,INDEX('FP'!F:F,B$2+ROW()-1),"")</f>
        <v>0</v>
      </c>
      <c r="E1" s="116">
        <f>IF(ROW()&lt;=B$3,INDEX('FP'!G:G,B$2+ROW()-1),"")</f>
        <v>0</v>
      </c>
      <c r="F1" s="116"/>
      <c r="G1" s="117">
        <f>IF(ROW()&lt;=B$3,INDEX('FP'!C:C,B$2+ROW()-1),"")</f>
        <v>0</v>
      </c>
      <c r="H1" s="118">
        <f aca="true" t="shared" si="0" ref="H1:H94">IF(ROW()&lt;=B$3,SUMIF(A$107:A$10042,A1,H$107:H$10042),"")</f>
        <v>16217.4</v>
      </c>
      <c r="I1" s="119">
        <f>IF(ROW()&lt;=B$3,DSUM(A$103:I$50042,7,J1:K2),"")</f>
        <v>0</v>
      </c>
      <c r="J1" s="120" t="s">
        <v>361</v>
      </c>
      <c r="K1" s="121" t="s">
        <v>362</v>
      </c>
      <c r="L1" s="122"/>
      <c r="M1" s="122"/>
      <c r="N1" s="122"/>
      <c r="O1" s="122"/>
      <c r="P1" s="122"/>
      <c r="Q1" s="122"/>
      <c r="R1" s="122"/>
      <c r="S1" s="122"/>
      <c r="T1" s="122"/>
      <c r="U1" s="122"/>
      <c r="V1" s="122"/>
      <c r="W1" s="122"/>
      <c r="X1" s="122"/>
    </row>
    <row r="2" spans="1:24" s="106" customFormat="1" ht="12" hidden="1">
      <c r="A2" s="113">
        <f>IF(ROW()&lt;=B$3,INDEX('FP'!F:F,B$2+ROW()-1)&amp;" - "&amp;INDEX('FP'!C:C,B$2+ROW()-1),"")</f>
        <v>0</v>
      </c>
      <c r="B2" s="123">
        <f>MATCH(B1,'FP'!A:A,0)</f>
        <v>160</v>
      </c>
      <c r="C2" s="115">
        <f>IF(ROW()&lt;=B$3,INDEX('FP'!E:E,B$2+ROW()-1),"")</f>
        <v>0</v>
      </c>
      <c r="D2" s="116">
        <f>IF(ROW()&lt;=B$3,INDEX('FP'!F:F,B$2+ROW()-1),"")</f>
        <v>0</v>
      </c>
      <c r="E2" s="116">
        <f>IF(ROW()&lt;=B$3,INDEX('FP'!G:G,B$2+ROW()-1),"")</f>
        <v>0</v>
      </c>
      <c r="F2" s="116"/>
      <c r="G2" s="117">
        <f>IF(ROW()&lt;=B$3,INDEX('FP'!C:C,B$2+ROW()-1),"")</f>
        <v>0</v>
      </c>
      <c r="H2" s="118">
        <f t="shared" si="0"/>
        <v>681.98</v>
      </c>
      <c r="I2" s="119">
        <f>IF(ROW()&lt;=B$3,DSUM(A$103:I$50042,7,L2:M3),"")</f>
        <v>0</v>
      </c>
      <c r="J2" s="124">
        <f>$A1</f>
        <v>0</v>
      </c>
      <c r="K2" s="125">
        <v>99</v>
      </c>
      <c r="L2" s="126" t="s">
        <v>361</v>
      </c>
      <c r="M2" s="127" t="s">
        <v>362</v>
      </c>
      <c r="N2" s="122"/>
      <c r="O2" s="122"/>
      <c r="P2" s="122"/>
      <c r="Q2" s="122"/>
      <c r="R2" s="122"/>
      <c r="S2" s="122"/>
      <c r="T2" s="122"/>
      <c r="U2" s="122"/>
      <c r="V2" s="122"/>
      <c r="W2" s="122"/>
      <c r="X2" s="122"/>
    </row>
    <row r="3" spans="1:24" s="106" customFormat="1" ht="12" hidden="1">
      <c r="A3" s="113">
        <f>IF(ROW()&lt;=B$3,INDEX('FP'!F:F,B$2+ROW()-1)&amp;" - "&amp;INDEX('FP'!C:C,B$2+ROW()-1),"")</f>
        <v>0</v>
      </c>
      <c r="B3" s="128">
        <f>COUNTIF('FP'!A:A,Doklady!B1)</f>
        <v>2</v>
      </c>
      <c r="C3" s="115">
        <f>IF(ROW()&lt;=B$3,INDEX('FP'!E:E,B$2+ROW()-1),"")</f>
        <v>0</v>
      </c>
      <c r="D3" s="116">
        <f>IF(ROW()&lt;=B$3,INDEX('FP'!F:F,B$2+ROW()-1),"")</f>
        <v>0</v>
      </c>
      <c r="E3" s="116">
        <f>IF(ROW()&lt;=B$3,INDEX('FP'!G:G,B$2+ROW()-1),"")</f>
        <v>0</v>
      </c>
      <c r="F3" s="116"/>
      <c r="G3" s="117">
        <f>IF(ROW()&lt;=B$3,INDEX('FP'!C:C,B$2+ROW()-1),"")</f>
        <v>0</v>
      </c>
      <c r="H3" s="118">
        <f t="shared" si="0"/>
        <v>0</v>
      </c>
      <c r="I3" s="119">
        <f>IF(ROW()&lt;=B$3,DSUM(A$103:I$50042,7,J3:K4),"")</f>
        <v>0</v>
      </c>
      <c r="J3" s="129" t="s">
        <v>361</v>
      </c>
      <c r="K3" s="127" t="s">
        <v>362</v>
      </c>
      <c r="L3" s="130">
        <f>$A2</f>
        <v>0</v>
      </c>
      <c r="M3" s="131">
        <v>99</v>
      </c>
      <c r="N3" s="122"/>
      <c r="O3" s="122"/>
      <c r="P3" s="122"/>
      <c r="Q3" s="122"/>
      <c r="R3" s="122"/>
      <c r="S3" s="122"/>
      <c r="T3" s="122"/>
      <c r="U3" s="122"/>
      <c r="V3" s="122"/>
      <c r="W3" s="122"/>
      <c r="X3" s="122"/>
    </row>
    <row r="4" spans="1:13" s="106" customFormat="1" ht="12" hidden="1">
      <c r="A4" s="132">
        <f>IF(ROW()&lt;=B$3,INDEX('FP'!F:F,B$2+ROW()-1)&amp;" - "&amp;INDEX('FP'!C:C,B$2+ROW()-1),"")</f>
        <v>0</v>
      </c>
      <c r="B4" s="133"/>
      <c r="C4" s="134">
        <f>IF(ROW()&lt;=B$3,INDEX('FP'!E:E,B$2+ROW()-1),"")</f>
        <v>0</v>
      </c>
      <c r="D4" s="116">
        <f>IF(ROW()&lt;=B$3,INDEX('FP'!F:F,B$2+ROW()-1),"")</f>
        <v>0</v>
      </c>
      <c r="E4" s="116">
        <f>IF(ROW()&lt;=B$3,INDEX('FP'!G:G,B$2+ROW()-1),"")</f>
        <v>0</v>
      </c>
      <c r="F4" s="116"/>
      <c r="G4" s="117">
        <f>IF(ROW()&lt;=B$3,INDEX('FP'!C:C,B$2+ROW()-1),"")</f>
        <v>0</v>
      </c>
      <c r="H4" s="118">
        <f t="shared" si="0"/>
        <v>0</v>
      </c>
      <c r="I4" s="119">
        <f>IF(ROW()&lt;=B$3,DSUM(A$103:I$50042,7,L4:M5),"")</f>
        <v>0</v>
      </c>
      <c r="J4" s="135">
        <f>$A3</f>
        <v>0</v>
      </c>
      <c r="K4" s="136">
        <v>99</v>
      </c>
      <c r="L4" s="137" t="s">
        <v>361</v>
      </c>
      <c r="M4" s="138" t="s">
        <v>362</v>
      </c>
    </row>
    <row r="5" spans="1:24" s="106" customFormat="1" ht="12" hidden="1">
      <c r="A5" s="132">
        <f>IF(ROW()&lt;=B$3,INDEX('FP'!F:F,B$2+ROW()-1)&amp;" - "&amp;INDEX('FP'!C:C,B$2+ROW()-1),"")</f>
        <v>0</v>
      </c>
      <c r="B5" s="139"/>
      <c r="C5" s="134">
        <f>IF(ROW()&lt;=B$3,INDEX('FP'!E:E,B$2+ROW()-1),"")</f>
        <v>0</v>
      </c>
      <c r="D5" s="116">
        <f>IF(ROW()&lt;=B$3,INDEX('FP'!F:F,B$2+ROW()-1),"")</f>
        <v>0</v>
      </c>
      <c r="E5" s="116">
        <f>IF(ROW()&lt;=B$3,INDEX('FP'!G:G,B$2+ROW()-1),"")</f>
        <v>0</v>
      </c>
      <c r="F5" s="116"/>
      <c r="G5" s="117">
        <f>IF(ROW()&lt;=B$3,INDEX('FP'!C:C,B$2+ROW()-1),"")</f>
        <v>0</v>
      </c>
      <c r="H5" s="118">
        <f t="shared" si="0"/>
        <v>0</v>
      </c>
      <c r="I5" s="119">
        <f>IF(ROW()&lt;=B$3,DSUM(A$103:I$50042,7,J5:K6),"")</f>
        <v>0</v>
      </c>
      <c r="J5" s="120" t="s">
        <v>361</v>
      </c>
      <c r="K5" s="121" t="s">
        <v>362</v>
      </c>
      <c r="L5" s="140">
        <f>$A4</f>
        <v>0</v>
      </c>
      <c r="M5" s="141">
        <v>99</v>
      </c>
      <c r="N5" s="122"/>
      <c r="O5" s="122"/>
      <c r="P5" s="122"/>
      <c r="Q5" s="122"/>
      <c r="R5" s="122"/>
      <c r="S5" s="122"/>
      <c r="T5" s="122"/>
      <c r="U5" s="122"/>
      <c r="V5" s="122"/>
      <c r="W5" s="122"/>
      <c r="X5" s="122"/>
    </row>
    <row r="6" spans="1:24" s="106" customFormat="1" ht="12" hidden="1">
      <c r="A6" s="132">
        <f>IF(ROW()&lt;=B$3,INDEX('FP'!F:F,B$2+ROW()-1)&amp;" - "&amp;INDEX('FP'!C:C,B$2+ROW()-1),"")</f>
        <v>0</v>
      </c>
      <c r="B6" s="139"/>
      <c r="C6" s="134">
        <f>IF(ROW()&lt;=B$3,INDEX('FP'!E:E,B$2+ROW()-1),"")</f>
        <v>0</v>
      </c>
      <c r="D6" s="116">
        <f>IF(ROW()&lt;=B$3,INDEX('FP'!F:F,B$2+ROW()-1),"")</f>
        <v>0</v>
      </c>
      <c r="E6" s="116">
        <f>IF(ROW()&lt;=B$3,INDEX('FP'!G:G,B$2+ROW()-1),"")</f>
        <v>0</v>
      </c>
      <c r="F6" s="116"/>
      <c r="G6" s="117">
        <f>IF(ROW()&lt;=B$3,INDEX('FP'!C:C,B$2+ROW()-1),"")</f>
        <v>0</v>
      </c>
      <c r="H6" s="118">
        <f t="shared" si="0"/>
        <v>0</v>
      </c>
      <c r="I6" s="119">
        <f>IF(ROW()&lt;=B$3,DSUM(A$103:I$50042,7,L6:M7),"")</f>
        <v>0</v>
      </c>
      <c r="J6" s="124">
        <f>$A5</f>
        <v>0</v>
      </c>
      <c r="K6" s="125">
        <v>99</v>
      </c>
      <c r="L6" s="126" t="s">
        <v>361</v>
      </c>
      <c r="M6" s="127" t="s">
        <v>362</v>
      </c>
      <c r="P6" s="122"/>
      <c r="Q6" s="122"/>
      <c r="R6" s="122"/>
      <c r="S6" s="122"/>
      <c r="T6" s="122"/>
      <c r="U6" s="122"/>
      <c r="V6" s="122"/>
      <c r="W6" s="122"/>
      <c r="X6" s="122"/>
    </row>
    <row r="7" spans="1:24" s="106" customFormat="1" ht="12" hidden="1">
      <c r="A7" s="132">
        <f>IF(ROW()&lt;=B$3,INDEX('FP'!F:F,B$2+ROW()-1)&amp;" - "&amp;INDEX('FP'!C:C,B$2+ROW()-1),"")</f>
        <v>0</v>
      </c>
      <c r="B7" s="139"/>
      <c r="C7" s="134">
        <f>IF(ROW()&lt;=B$3,INDEX('FP'!E:E,B$2+ROW()-1),"")</f>
        <v>0</v>
      </c>
      <c r="D7" s="116">
        <f>IF(ROW()&lt;=B$3,INDEX('FP'!F:F,B$2+ROW()-1),"")</f>
        <v>0</v>
      </c>
      <c r="E7" s="116">
        <f>IF(ROW()&lt;=B$3,INDEX('FP'!G:G,B$2+ROW()-1),"")</f>
        <v>0</v>
      </c>
      <c r="F7" s="116"/>
      <c r="G7" s="117">
        <f>IF(ROW()&lt;=B$3,INDEX('FP'!C:C,B$2+ROW()-1),"")</f>
        <v>0</v>
      </c>
      <c r="H7" s="118">
        <f t="shared" si="0"/>
        <v>0</v>
      </c>
      <c r="I7" s="119">
        <f>IF(ROW()&lt;=B$3,DSUM(A$103:I$50042,7,J7:K8),"")</f>
        <v>0</v>
      </c>
      <c r="J7" s="129" t="s">
        <v>361</v>
      </c>
      <c r="K7" s="127" t="s">
        <v>362</v>
      </c>
      <c r="L7" s="130">
        <f>$A6</f>
        <v>0</v>
      </c>
      <c r="M7" s="131">
        <v>99</v>
      </c>
      <c r="R7" s="122"/>
      <c r="S7" s="122"/>
      <c r="T7" s="122"/>
      <c r="U7" s="122"/>
      <c r="V7" s="122"/>
      <c r="W7" s="122"/>
      <c r="X7" s="122"/>
    </row>
    <row r="8" spans="1:24" s="106" customFormat="1" ht="12" hidden="1">
      <c r="A8" s="132">
        <f>IF(ROW()&lt;=B$3,INDEX('FP'!F:F,B$2+ROW()-1)&amp;" - "&amp;INDEX('FP'!C:C,B$2+ROW()-1),"")</f>
        <v>0</v>
      </c>
      <c r="B8" s="139"/>
      <c r="C8" s="134">
        <f>IF(ROW()&lt;=B$3,INDEX('FP'!E:E,B$2+ROW()-1),"")</f>
        <v>0</v>
      </c>
      <c r="D8" s="116">
        <f>IF(ROW()&lt;=B$3,INDEX('FP'!F:F,B$2+ROW()-1),"")</f>
        <v>0</v>
      </c>
      <c r="E8" s="116">
        <f>IF(ROW()&lt;=B$3,INDEX('FP'!G:G,B$2+ROW()-1),"")</f>
        <v>0</v>
      </c>
      <c r="F8" s="116"/>
      <c r="G8" s="117">
        <f>IF(ROW()&lt;=B$3,INDEX('FP'!C:C,B$2+ROW()-1),"")</f>
        <v>0</v>
      </c>
      <c r="H8" s="118">
        <f t="shared" si="0"/>
        <v>0</v>
      </c>
      <c r="I8" s="119">
        <f>IF(ROW()&lt;=B$3,DSUM(A$103:I$50042,7,L8:M9),"")</f>
        <v>0</v>
      </c>
      <c r="J8" s="135">
        <f>$A7</f>
        <v>0</v>
      </c>
      <c r="K8" s="136">
        <v>99</v>
      </c>
      <c r="L8" s="137" t="s">
        <v>361</v>
      </c>
      <c r="M8" s="138" t="s">
        <v>362</v>
      </c>
      <c r="N8" s="122"/>
      <c r="O8" s="122"/>
      <c r="T8" s="122"/>
      <c r="U8" s="122"/>
      <c r="V8" s="122"/>
      <c r="W8" s="122"/>
      <c r="X8" s="122"/>
    </row>
    <row r="9" spans="1:24" s="106" customFormat="1" ht="12" hidden="1">
      <c r="A9" s="132">
        <f>IF(ROW()&lt;=B$3,INDEX('FP'!F:F,B$2+ROW()-1)&amp;" - "&amp;INDEX('FP'!C:C,B$2+ROW()-1),"")</f>
        <v>0</v>
      </c>
      <c r="B9" s="139"/>
      <c r="C9" s="134">
        <f>IF(ROW()&lt;=B$3,INDEX('FP'!E:E,B$2+ROW()-1),"")</f>
        <v>0</v>
      </c>
      <c r="D9" s="116">
        <f>IF(ROW()&lt;=B$3,INDEX('FP'!F:F,B$2+ROW()-1),"")</f>
        <v>0</v>
      </c>
      <c r="E9" s="116">
        <f>IF(ROW()&lt;=B$3,INDEX('FP'!G:G,B$2+ROW()-1),"")</f>
        <v>0</v>
      </c>
      <c r="F9" s="116"/>
      <c r="G9" s="117">
        <f>IF(ROW()&lt;=B$3,INDEX('FP'!C:C,B$2+ROW()-1),"")</f>
        <v>0</v>
      </c>
      <c r="H9" s="118">
        <f t="shared" si="0"/>
        <v>0</v>
      </c>
      <c r="I9" s="119">
        <f>IF(ROW()&lt;=B$3,DSUM(A$103:I$50042,7,J9:K10),"")</f>
        <v>0</v>
      </c>
      <c r="J9" s="120" t="s">
        <v>361</v>
      </c>
      <c r="K9" s="121" t="s">
        <v>362</v>
      </c>
      <c r="L9" s="142">
        <f>$A8</f>
        <v>0</v>
      </c>
      <c r="M9" s="143">
        <v>99</v>
      </c>
      <c r="N9" s="122"/>
      <c r="O9" s="122"/>
      <c r="P9" s="122"/>
      <c r="Q9" s="122"/>
      <c r="V9" s="122"/>
      <c r="W9" s="122"/>
      <c r="X9" s="122"/>
    </row>
    <row r="10" spans="1:24" s="106" customFormat="1" ht="12" hidden="1">
      <c r="A10" s="132">
        <f>IF(ROW()&lt;=B$3,INDEX('FP'!F:F,B$2+ROW()-1)&amp;" - "&amp;INDEX('FP'!C:C,B$2+ROW()-1),"")</f>
        <v>0</v>
      </c>
      <c r="B10" s="139"/>
      <c r="C10" s="134">
        <f>IF(ROW()&lt;=B$3,INDEX('FP'!E:E,B$2+ROW()-1),"")</f>
        <v>0</v>
      </c>
      <c r="D10" s="116">
        <f>IF(ROW()&lt;=B$3,INDEX('FP'!F:F,B$2+ROW()-1),"")</f>
        <v>0</v>
      </c>
      <c r="E10" s="116">
        <f>IF(ROW()&lt;=B$3,INDEX('FP'!G:G,B$2+ROW()-1),"")</f>
        <v>0</v>
      </c>
      <c r="F10" s="116"/>
      <c r="G10" s="117">
        <f>IF(ROW()&lt;=B$3,INDEX('FP'!C:C,B$2+ROW()-1),"")</f>
        <v>0</v>
      </c>
      <c r="H10" s="118">
        <f t="shared" si="0"/>
        <v>0</v>
      </c>
      <c r="I10" s="119">
        <f>IF(ROW()&lt;=B$3,DSUM(A$103:I$50042,7,L10:M11),"")</f>
        <v>0</v>
      </c>
      <c r="J10" s="124">
        <f>$A9</f>
        <v>0</v>
      </c>
      <c r="K10" s="125">
        <v>99</v>
      </c>
      <c r="L10" s="126" t="s">
        <v>361</v>
      </c>
      <c r="M10" s="127" t="s">
        <v>362</v>
      </c>
      <c r="N10" s="122"/>
      <c r="O10" s="122"/>
      <c r="P10" s="122"/>
      <c r="Q10" s="122"/>
      <c r="R10" s="122"/>
      <c r="S10" s="122"/>
      <c r="X10" s="122"/>
    </row>
    <row r="11" spans="1:24" s="106" customFormat="1" ht="12" hidden="1">
      <c r="A11" s="132">
        <f>IF(ROW()&lt;=B$3,INDEX('FP'!F:F,B$2+ROW()-1)&amp;" - "&amp;INDEX('FP'!C:C,B$2+ROW()-1),"")</f>
        <v>0</v>
      </c>
      <c r="B11" s="139"/>
      <c r="C11" s="134">
        <f>IF(ROW()&lt;=B$3,INDEX('FP'!E:E,B$2+ROW()-1),"")</f>
        <v>0</v>
      </c>
      <c r="D11" s="116">
        <f>IF(ROW()&lt;=B$3,INDEX('FP'!F:F,B$2+ROW()-1),"")</f>
        <v>0</v>
      </c>
      <c r="E11" s="116">
        <f>IF(ROW()&lt;=B$3,INDEX('FP'!G:G,B$2+ROW()-1),"")</f>
        <v>0</v>
      </c>
      <c r="F11" s="116"/>
      <c r="G11" s="117">
        <f>IF(ROW()&lt;=B$3,INDEX('FP'!C:C,B$2+ROW()-1),"")</f>
        <v>0</v>
      </c>
      <c r="H11" s="118">
        <f t="shared" si="0"/>
        <v>0</v>
      </c>
      <c r="I11" s="119">
        <f>IF(ROW()&lt;=B$3,DSUM(A$103:I$50042,7,J11:K12),"")</f>
        <v>0</v>
      </c>
      <c r="J11" s="129" t="s">
        <v>361</v>
      </c>
      <c r="K11" s="127" t="s">
        <v>362</v>
      </c>
      <c r="L11" s="130">
        <f>$A10</f>
        <v>0</v>
      </c>
      <c r="M11" s="131">
        <v>99</v>
      </c>
      <c r="N11" s="122"/>
      <c r="O11" s="122"/>
      <c r="P11" s="122"/>
      <c r="Q11" s="122"/>
      <c r="R11" s="122"/>
      <c r="S11" s="122"/>
      <c r="X11" s="122"/>
    </row>
    <row r="12" spans="1:23" s="106" customFormat="1" ht="12" hidden="1">
      <c r="A12" s="132">
        <f>IF(ROW()&lt;=B$3,INDEX('FP'!F:F,B$2+ROW()-1)&amp;" - "&amp;INDEX('FP'!C:C,B$2+ROW()-1),"")</f>
        <v>0</v>
      </c>
      <c r="B12" s="139"/>
      <c r="C12" s="134">
        <f>IF(ROW()&lt;=B$3,INDEX('FP'!E:E,B$2+ROW()-1),"")</f>
        <v>0</v>
      </c>
      <c r="D12" s="116">
        <f>IF(ROW()&lt;=B$3,INDEX('FP'!F:F,B$2+ROW()-1),"")</f>
        <v>0</v>
      </c>
      <c r="E12" s="116">
        <f>IF(ROW()&lt;=B$3,INDEX('FP'!G:G,B$2+ROW()-1),"")</f>
        <v>0</v>
      </c>
      <c r="F12" s="116"/>
      <c r="G12" s="117">
        <f>IF(ROW()&lt;=B$3,INDEX('FP'!C:C,B$2+ROW()-1),"")</f>
        <v>0</v>
      </c>
      <c r="H12" s="118">
        <f t="shared" si="0"/>
        <v>0</v>
      </c>
      <c r="I12" s="119">
        <f>IF(ROW()&lt;=B$3,DSUM(A$103:I$50042,7,L12:M13),"")</f>
        <v>0</v>
      </c>
      <c r="J12" s="144">
        <f>$A11</f>
        <v>0</v>
      </c>
      <c r="K12" s="131">
        <v>99</v>
      </c>
      <c r="L12" s="137" t="s">
        <v>361</v>
      </c>
      <c r="M12" s="138" t="s">
        <v>362</v>
      </c>
      <c r="N12" s="122"/>
      <c r="O12" s="122"/>
      <c r="P12" s="122"/>
      <c r="Q12" s="122"/>
      <c r="V12" s="122"/>
      <c r="W12" s="122"/>
    </row>
    <row r="13" spans="1:24" s="106" customFormat="1" ht="12" hidden="1">
      <c r="A13" s="132">
        <f>IF(ROW()&lt;=B$3,INDEX('FP'!F:F,B$2+ROW()-1)&amp;" - "&amp;INDEX('FP'!C:C,B$2+ROW()-1),"")</f>
        <v>0</v>
      </c>
      <c r="B13" s="139"/>
      <c r="C13" s="134">
        <f>IF(ROW()&lt;=B$3,INDEX('FP'!E:E,B$2+ROW()-1),"")</f>
        <v>0</v>
      </c>
      <c r="D13" s="116">
        <f>IF(ROW()&lt;=B$3,INDEX('FP'!F:F,B$2+ROW()-1),"")</f>
        <v>0</v>
      </c>
      <c r="E13" s="116">
        <f>IF(ROW()&lt;=B$3,INDEX('FP'!G:G,B$2+ROW()-1),"")</f>
        <v>0</v>
      </c>
      <c r="F13" s="116"/>
      <c r="G13" s="117">
        <f>IF(ROW()&lt;=B$3,INDEX('FP'!C:C,B$2+ROW()-1),"")</f>
        <v>0</v>
      </c>
      <c r="H13" s="118">
        <f t="shared" si="0"/>
        <v>0</v>
      </c>
      <c r="I13" s="119">
        <f>IF(ROW()&lt;=B$3,DSUM(A$103:I$50042,7,J13:K14),"")</f>
        <v>0</v>
      </c>
      <c r="J13" s="120" t="s">
        <v>361</v>
      </c>
      <c r="K13" s="121" t="s">
        <v>362</v>
      </c>
      <c r="L13" s="140">
        <f>$A12</f>
        <v>0</v>
      </c>
      <c r="M13" s="141">
        <v>99</v>
      </c>
      <c r="N13" s="122"/>
      <c r="O13" s="122"/>
      <c r="T13" s="122"/>
      <c r="U13" s="122"/>
      <c r="V13" s="122"/>
      <c r="W13" s="122"/>
      <c r="X13" s="122"/>
    </row>
    <row r="14" spans="1:24" s="106" customFormat="1" ht="12" hidden="1">
      <c r="A14" s="132">
        <f>IF(ROW()&lt;=B$3,INDEX('FP'!F:F,B$2+ROW()-1)&amp;" - "&amp;INDEX('FP'!C:C,B$2+ROW()-1),"")</f>
        <v>0</v>
      </c>
      <c r="B14" s="139"/>
      <c r="C14" s="134">
        <f>IF(ROW()&lt;=B$3,INDEX('FP'!E:E,B$2+ROW()-1),"")</f>
        <v>0</v>
      </c>
      <c r="D14" s="116">
        <f>IF(ROW()&lt;=B$3,INDEX('FP'!F:F,B$2+ROW()-1),"")</f>
        <v>0</v>
      </c>
      <c r="E14" s="116">
        <f>IF(ROW()&lt;=B$3,INDEX('FP'!G:G,B$2+ROW()-1),"")</f>
        <v>0</v>
      </c>
      <c r="F14" s="116"/>
      <c r="G14" s="117">
        <f>IF(ROW()&lt;=B$3,INDEX('FP'!C:C,B$2+ROW()-1),"")</f>
        <v>0</v>
      </c>
      <c r="H14" s="118">
        <f t="shared" si="0"/>
        <v>0</v>
      </c>
      <c r="I14" s="119">
        <f>IF(ROW()&lt;=B$3,DSUM(A$103:I$50042,7,L14:M15),"")</f>
        <v>0</v>
      </c>
      <c r="J14" s="124">
        <f>$A13</f>
        <v>0</v>
      </c>
      <c r="K14" s="125">
        <v>99</v>
      </c>
      <c r="L14" s="126" t="s">
        <v>361</v>
      </c>
      <c r="M14" s="127" t="s">
        <v>362</v>
      </c>
      <c r="R14" s="122"/>
      <c r="S14" s="122"/>
      <c r="T14" s="122"/>
      <c r="U14" s="122"/>
      <c r="V14" s="122"/>
      <c r="W14" s="122"/>
      <c r="X14" s="122"/>
    </row>
    <row r="15" spans="1:24" s="106" customFormat="1" ht="12" hidden="1">
      <c r="A15" s="132">
        <f>IF(ROW()&lt;=B$3,INDEX('FP'!F:F,B$2+ROW()-1)&amp;" - "&amp;INDEX('FP'!C:C,B$2+ROW()-1),"")</f>
        <v>0</v>
      </c>
      <c r="B15" s="139"/>
      <c r="C15" s="134">
        <f>IF(ROW()&lt;=B$3,INDEX('FP'!E:E,B$2+ROW()-1),"")</f>
        <v>0</v>
      </c>
      <c r="D15" s="116">
        <f>IF(ROW()&lt;=B$3,INDEX('FP'!F:F,B$2+ROW()-1),"")</f>
        <v>0</v>
      </c>
      <c r="E15" s="116">
        <f>IF(ROW()&lt;=B$3,INDEX('FP'!G:G,B$2+ROW()-1),"")</f>
        <v>0</v>
      </c>
      <c r="F15" s="116"/>
      <c r="G15" s="117">
        <f>IF(ROW()&lt;=B$3,INDEX('FP'!C:C,B$2+ROW()-1),"")</f>
        <v>0</v>
      </c>
      <c r="H15" s="118">
        <f t="shared" si="0"/>
        <v>0</v>
      </c>
      <c r="I15" s="119">
        <f>IF(ROW()&lt;=B$3,DSUM(A$103:I$50042,7,J15:K16),"")</f>
        <v>0</v>
      </c>
      <c r="J15" s="129" t="s">
        <v>361</v>
      </c>
      <c r="K15" s="127" t="s">
        <v>362</v>
      </c>
      <c r="L15" s="130">
        <f>$A14</f>
        <v>0</v>
      </c>
      <c r="M15" s="131">
        <v>99</v>
      </c>
      <c r="P15" s="122"/>
      <c r="Q15" s="122"/>
      <c r="R15" s="122"/>
      <c r="S15" s="122"/>
      <c r="T15" s="122"/>
      <c r="U15" s="122"/>
      <c r="V15" s="122"/>
      <c r="W15" s="122"/>
      <c r="X15" s="122"/>
    </row>
    <row r="16" spans="1:24" s="106" customFormat="1" ht="12" hidden="1">
      <c r="A16" s="132">
        <f>IF(ROW()&lt;=B$3,INDEX('FP'!F:F,B$2+ROW()-1)&amp;" - "&amp;INDEX('FP'!C:C,B$2+ROW()-1),"")</f>
        <v>0</v>
      </c>
      <c r="B16" s="139"/>
      <c r="C16" s="134">
        <f>IF(ROW()&lt;=B$3,INDEX('FP'!E:E,B$2+ROW()-1),"")</f>
        <v>0</v>
      </c>
      <c r="D16" s="116">
        <f>IF(ROW()&lt;=B$3,INDEX('FP'!F:F,B$2+ROW()-1),"")</f>
        <v>0</v>
      </c>
      <c r="E16" s="116">
        <f>IF(ROW()&lt;=B$3,INDEX('FP'!G:G,B$2+ROW()-1),"")</f>
        <v>0</v>
      </c>
      <c r="F16" s="116"/>
      <c r="G16" s="117">
        <f>IF(ROW()&lt;=B$3,INDEX('FP'!C:C,B$2+ROW()-1),"")</f>
        <v>0</v>
      </c>
      <c r="H16" s="118">
        <f t="shared" si="0"/>
        <v>0</v>
      </c>
      <c r="I16" s="119">
        <f>IF(ROW()&lt;=B$3,DSUM(A$103:I$50042,7,L16:M17),"")</f>
        <v>0</v>
      </c>
      <c r="J16" s="144">
        <f>$A15</f>
        <v>0</v>
      </c>
      <c r="K16" s="131">
        <v>99</v>
      </c>
      <c r="L16" s="137" t="s">
        <v>361</v>
      </c>
      <c r="M16" s="138" t="s">
        <v>362</v>
      </c>
      <c r="N16" s="122"/>
      <c r="O16" s="122"/>
      <c r="P16" s="122"/>
      <c r="Q16" s="122"/>
      <c r="R16" s="122"/>
      <c r="S16" s="122"/>
      <c r="T16" s="122"/>
      <c r="U16" s="122"/>
      <c r="V16" s="122"/>
      <c r="W16" s="122"/>
      <c r="X16" s="122"/>
    </row>
    <row r="17" spans="1:24" s="106" customFormat="1" ht="12" hidden="1">
      <c r="A17" s="132">
        <f>IF(ROW()&lt;=B$3,INDEX('FP'!F:F,B$2+ROW()-1)&amp;" - "&amp;INDEX('FP'!C:C,B$2+ROW()-1),"")</f>
        <v>0</v>
      </c>
      <c r="B17" s="139"/>
      <c r="C17" s="134">
        <f>IF(ROW()&lt;=B$3,INDEX('FP'!E:E,B$2+ROW()-1),"")</f>
        <v>0</v>
      </c>
      <c r="D17" s="116">
        <f>IF(ROW()&lt;=B$3,INDEX('FP'!F:F,B$2+ROW()-1),"")</f>
        <v>0</v>
      </c>
      <c r="E17" s="116">
        <f>IF(ROW()&lt;=B$3,INDEX('FP'!G:G,B$2+ROW()-1),"")</f>
        <v>0</v>
      </c>
      <c r="F17" s="116"/>
      <c r="G17" s="117">
        <f>IF(ROW()&lt;=B$3,INDEX('FP'!C:C,B$2+ROW()-1),"")</f>
        <v>0</v>
      </c>
      <c r="H17" s="118">
        <f t="shared" si="0"/>
        <v>0</v>
      </c>
      <c r="I17" s="119">
        <f>IF(ROW()&lt;=B$3,DSUM(A$103:I$50042,7,J17:K18),"")</f>
        <v>0</v>
      </c>
      <c r="J17" s="120" t="s">
        <v>361</v>
      </c>
      <c r="K17" s="121" t="s">
        <v>362</v>
      </c>
      <c r="L17" s="140">
        <f>$A16</f>
        <v>0</v>
      </c>
      <c r="M17" s="141">
        <v>99</v>
      </c>
      <c r="N17" s="122"/>
      <c r="O17" s="122"/>
      <c r="P17" s="122"/>
      <c r="Q17" s="122"/>
      <c r="R17" s="122"/>
      <c r="S17" s="122"/>
      <c r="T17" s="122"/>
      <c r="U17" s="122"/>
      <c r="V17" s="122"/>
      <c r="W17" s="122"/>
      <c r="X17" s="122"/>
    </row>
    <row r="18" spans="1:24" s="106" customFormat="1" ht="12" hidden="1">
      <c r="A18" s="132">
        <f>IF(ROW()&lt;=B$3,INDEX('FP'!F:F,B$2+ROW()-1)&amp;" - "&amp;INDEX('FP'!C:C,B$2+ROW()-1),"")</f>
        <v>0</v>
      </c>
      <c r="B18" s="139"/>
      <c r="C18" s="134">
        <f>IF(ROW()&lt;=B$3,INDEX('FP'!E:E,B$2+ROW()-1),"")</f>
        <v>0</v>
      </c>
      <c r="D18" s="116">
        <f>IF(ROW()&lt;=B$3,INDEX('FP'!F:F,B$2+ROW()-1),"")</f>
        <v>0</v>
      </c>
      <c r="E18" s="116">
        <f>IF(ROW()&lt;=B$3,INDEX('FP'!G:G,B$2+ROW()-1),"")</f>
        <v>0</v>
      </c>
      <c r="F18" s="116"/>
      <c r="G18" s="117">
        <f>IF(ROW()&lt;=B$3,INDEX('FP'!C:C,B$2+ROW()-1),"")</f>
        <v>0</v>
      </c>
      <c r="H18" s="118">
        <f t="shared" si="0"/>
        <v>0</v>
      </c>
      <c r="I18" s="119">
        <f>IF(ROW()&lt;=B$3,DSUM(A$103:I$50042,7,L18:M19),"")</f>
        <v>0</v>
      </c>
      <c r="J18" s="124">
        <f>$A17</f>
        <v>0</v>
      </c>
      <c r="K18" s="125">
        <v>99</v>
      </c>
      <c r="L18" s="126" t="s">
        <v>361</v>
      </c>
      <c r="M18" s="127" t="s">
        <v>362</v>
      </c>
      <c r="P18" s="122"/>
      <c r="Q18" s="122"/>
      <c r="R18" s="122"/>
      <c r="S18" s="122"/>
      <c r="T18" s="122"/>
      <c r="U18" s="122"/>
      <c r="V18" s="122"/>
      <c r="W18" s="122"/>
      <c r="X18" s="122"/>
    </row>
    <row r="19" spans="1:24" s="106" customFormat="1" ht="12" hidden="1">
      <c r="A19" s="132">
        <f>IF(ROW()&lt;=B$3,INDEX('FP'!F:F,B$2+ROW()-1)&amp;" - "&amp;INDEX('FP'!C:C,B$2+ROW()-1),"")</f>
        <v>0</v>
      </c>
      <c r="B19" s="139"/>
      <c r="C19" s="134">
        <f>IF(ROW()&lt;=B$3,INDEX('FP'!E:E,B$2+ROW()-1),"")</f>
        <v>0</v>
      </c>
      <c r="D19" s="116">
        <f>IF(ROW()&lt;=B$3,INDEX('FP'!F:F,B$2+ROW()-1),"")</f>
        <v>0</v>
      </c>
      <c r="E19" s="116">
        <f>IF(ROW()&lt;=B$3,INDEX('FP'!G:G,B$2+ROW()-1),"")</f>
        <v>0</v>
      </c>
      <c r="F19" s="116"/>
      <c r="G19" s="117">
        <f>IF(ROW()&lt;=B$3,INDEX('FP'!C:C,B$2+ROW()-1),"")</f>
        <v>0</v>
      </c>
      <c r="H19" s="118">
        <f t="shared" si="0"/>
        <v>0</v>
      </c>
      <c r="I19" s="119">
        <f>IF(ROW()&lt;=B$3,DSUM(A$103:I$50042,7,J19:K20),"")</f>
        <v>0</v>
      </c>
      <c r="J19" s="129" t="s">
        <v>361</v>
      </c>
      <c r="K19" s="127" t="s">
        <v>362</v>
      </c>
      <c r="L19" s="145">
        <f>$A18</f>
        <v>0</v>
      </c>
      <c r="M19" s="136">
        <v>99</v>
      </c>
      <c r="R19" s="122"/>
      <c r="S19" s="122"/>
      <c r="T19" s="122"/>
      <c r="U19" s="122"/>
      <c r="V19" s="122"/>
      <c r="W19" s="122"/>
      <c r="X19" s="122"/>
    </row>
    <row r="20" spans="1:24" s="106" customFormat="1" ht="12" hidden="1">
      <c r="A20" s="132">
        <f>IF(ROW()&lt;=B$3,INDEX('FP'!F:F,B$2+ROW()-1)&amp;" - "&amp;INDEX('FP'!C:C,B$2+ROW()-1),"")</f>
        <v>0</v>
      </c>
      <c r="B20" s="139"/>
      <c r="C20" s="134">
        <f>IF(ROW()&lt;=B$3,INDEX('FP'!E:E,B$2+ROW()-1),"")</f>
        <v>0</v>
      </c>
      <c r="D20" s="116">
        <f>IF(ROW()&lt;=B$3,INDEX('FP'!F:F,B$2+ROW()-1),"")</f>
        <v>0</v>
      </c>
      <c r="E20" s="116">
        <f>IF(ROW()&lt;=B$3,INDEX('FP'!G:G,B$2+ROW()-1),"")</f>
        <v>0</v>
      </c>
      <c r="F20" s="116"/>
      <c r="G20" s="117">
        <f>IF(ROW()&lt;=B$3,INDEX('FP'!C:C,B$2+ROW()-1),"")</f>
        <v>0</v>
      </c>
      <c r="H20" s="118">
        <f t="shared" si="0"/>
        <v>0</v>
      </c>
      <c r="I20" s="119">
        <f>IF(ROW()&lt;=B$3,DSUM(A$103:I$50042,7,L20:M21),"")</f>
        <v>0</v>
      </c>
      <c r="J20" s="135">
        <f>$A19</f>
        <v>0</v>
      </c>
      <c r="K20" s="146">
        <v>99</v>
      </c>
      <c r="L20" s="137" t="s">
        <v>361</v>
      </c>
      <c r="M20" s="138" t="s">
        <v>362</v>
      </c>
      <c r="N20" s="122"/>
      <c r="O20" s="122"/>
      <c r="T20" s="122"/>
      <c r="U20" s="122"/>
      <c r="V20" s="122"/>
      <c r="W20" s="122"/>
      <c r="X20" s="122"/>
    </row>
    <row r="21" spans="1:24" s="106" customFormat="1" ht="12" hidden="1">
      <c r="A21" s="132">
        <f>IF(ROW()&lt;=B$3,INDEX('FP'!F:F,B$2+ROW()-1)&amp;" - "&amp;INDEX('FP'!C:C,B$2+ROW()-1),"")</f>
        <v>0</v>
      </c>
      <c r="B21" s="139"/>
      <c r="C21" s="134">
        <f>IF(ROW()&lt;=B$3,INDEX('FP'!E:E,B$2+ROW()-1),"")</f>
        <v>0</v>
      </c>
      <c r="D21" s="116">
        <f>IF(ROW()&lt;=B$3,INDEX('FP'!F:F,B$2+ROW()-1),"")</f>
        <v>0</v>
      </c>
      <c r="E21" s="116">
        <f>IF(ROW()&lt;=B$3,INDEX('FP'!G:G,B$2+ROW()-1),"")</f>
        <v>0</v>
      </c>
      <c r="F21" s="116"/>
      <c r="G21" s="117">
        <f>IF(ROW()&lt;=B$3,INDEX('FP'!C:C,B$2+ROW()-1),"")</f>
        <v>0</v>
      </c>
      <c r="H21" s="118">
        <f t="shared" si="0"/>
        <v>0</v>
      </c>
      <c r="I21" s="119">
        <f>IF(ROW()&lt;=B$3,DSUM(A$103:I$50042,7,J21:K22),"")</f>
        <v>0</v>
      </c>
      <c r="J21" s="120" t="s">
        <v>361</v>
      </c>
      <c r="K21" s="147" t="s">
        <v>362</v>
      </c>
      <c r="L21" s="140">
        <f>$A20</f>
        <v>0</v>
      </c>
      <c r="M21" s="141">
        <v>99</v>
      </c>
      <c r="N21" s="122"/>
      <c r="O21" s="122"/>
      <c r="P21" s="122"/>
      <c r="Q21" s="122"/>
      <c r="V21" s="122"/>
      <c r="W21" s="122"/>
      <c r="X21" s="122"/>
    </row>
    <row r="22" spans="1:24" s="106" customFormat="1" ht="12" hidden="1">
      <c r="A22" s="132">
        <f>IF(ROW()&lt;=B$3,INDEX('FP'!F:F,B$2+ROW()-1)&amp;" - "&amp;INDEX('FP'!C:C,B$2+ROW()-1),"")</f>
        <v>0</v>
      </c>
      <c r="B22" s="139"/>
      <c r="C22" s="134">
        <f>IF(ROW()&lt;=B$3,INDEX('FP'!E:E,B$2+ROW()-1),"")</f>
        <v>0</v>
      </c>
      <c r="D22" s="116">
        <f>IF(ROW()&lt;=B$3,INDEX('FP'!F:F,B$2+ROW()-1),"")</f>
        <v>0</v>
      </c>
      <c r="E22" s="116">
        <f>IF(ROW()&lt;=B$3,INDEX('FP'!G:G,B$2+ROW()-1),"")</f>
        <v>0</v>
      </c>
      <c r="F22" s="116"/>
      <c r="G22" s="117">
        <f>IF(ROW()&lt;=B$3,INDEX('FP'!C:C,B$2+ROW()-1),"")</f>
        <v>0</v>
      </c>
      <c r="H22" s="118">
        <f t="shared" si="0"/>
        <v>0</v>
      </c>
      <c r="I22" s="119">
        <f>IF(ROW()&lt;=B$3,DSUM(A$103:I$50042,7,L22:M23),"")</f>
        <v>0</v>
      </c>
      <c r="J22" s="124">
        <f>$A21</f>
        <v>0</v>
      </c>
      <c r="K22" s="125">
        <v>99</v>
      </c>
      <c r="L22" s="148" t="s">
        <v>361</v>
      </c>
      <c r="M22" s="149" t="s">
        <v>362</v>
      </c>
      <c r="N22" s="122"/>
      <c r="O22" s="122"/>
      <c r="P22" s="122"/>
      <c r="Q22" s="122"/>
      <c r="R22" s="122"/>
      <c r="S22" s="122"/>
      <c r="X22" s="122"/>
    </row>
    <row r="23" spans="1:24" s="106" customFormat="1" ht="12" hidden="1">
      <c r="A23" s="132">
        <f>IF(ROW()&lt;=B$3,INDEX('FP'!F:F,B$2+ROW()-1)&amp;" - "&amp;INDEX('FP'!C:C,B$2+ROW()-1),"")</f>
        <v>0</v>
      </c>
      <c r="B23" s="139"/>
      <c r="C23" s="134">
        <f>IF(ROW()&lt;=B$3,INDEX('FP'!E:E,B$2+ROW()-1),"")</f>
        <v>0</v>
      </c>
      <c r="D23" s="116">
        <f>IF(ROW()&lt;=B$3,INDEX('FP'!F:F,B$2+ROW()-1),"")</f>
        <v>0</v>
      </c>
      <c r="E23" s="116">
        <f>IF(ROW()&lt;=B$3,INDEX('FP'!G:G,B$2+ROW()-1),"")</f>
        <v>0</v>
      </c>
      <c r="F23" s="116"/>
      <c r="G23" s="117">
        <f>IF(ROW()&lt;=B$3,INDEX('FP'!C:C,B$2+ROW()-1),"")</f>
        <v>0</v>
      </c>
      <c r="H23" s="118">
        <f t="shared" si="0"/>
        <v>0</v>
      </c>
      <c r="I23" s="119">
        <f>IF(ROW()&lt;=B$3,DSUM(A$103:I$50042,7,J23:K24),"")</f>
        <v>0</v>
      </c>
      <c r="J23" s="148" t="s">
        <v>361</v>
      </c>
      <c r="K23" s="149" t="s">
        <v>362</v>
      </c>
      <c r="L23" s="150">
        <f>$A22</f>
        <v>0</v>
      </c>
      <c r="M23" s="150">
        <v>99</v>
      </c>
      <c r="N23" s="122"/>
      <c r="O23" s="122"/>
      <c r="P23" s="122"/>
      <c r="Q23" s="122"/>
      <c r="R23" s="122"/>
      <c r="S23" s="122"/>
      <c r="X23" s="122"/>
    </row>
    <row r="24" spans="1:24" s="106" customFormat="1" ht="12" hidden="1">
      <c r="A24" s="132">
        <f>IF(ROW()&lt;=B$3,INDEX('FP'!F:F,B$2+ROW()-1)&amp;" - "&amp;INDEX('FP'!C:C,B$2+ROW()-1),"")</f>
        <v>0</v>
      </c>
      <c r="B24" s="139"/>
      <c r="C24" s="134">
        <f>IF(ROW()&lt;=B$3,INDEX('FP'!E:E,B$2+ROW()-1),"")</f>
        <v>0</v>
      </c>
      <c r="D24" s="116">
        <f>IF(ROW()&lt;=B$3,INDEX('FP'!F:F,B$2+ROW()-1),"")</f>
        <v>0</v>
      </c>
      <c r="E24" s="116">
        <f>IF(ROW()&lt;=B$3,INDEX('FP'!G:G,B$2+ROW()-1),"")</f>
        <v>0</v>
      </c>
      <c r="F24" s="116"/>
      <c r="G24" s="117">
        <f>IF(ROW()&lt;=B$3,INDEX('FP'!C:C,B$2+ROW()-1),"")</f>
        <v>0</v>
      </c>
      <c r="H24" s="118">
        <f t="shared" si="0"/>
        <v>0</v>
      </c>
      <c r="I24" s="119">
        <f>IF(ROW()&lt;=B$3,DSUM(A$103:I$50042,7,L24:M25),"")</f>
        <v>0</v>
      </c>
      <c r="J24" s="135">
        <f>$A23</f>
        <v>0</v>
      </c>
      <c r="K24" s="146">
        <v>99</v>
      </c>
      <c r="L24" s="137" t="s">
        <v>361</v>
      </c>
      <c r="M24" s="138" t="s">
        <v>362</v>
      </c>
      <c r="N24" s="122"/>
      <c r="O24" s="122"/>
      <c r="P24" s="122"/>
      <c r="Q24" s="122"/>
      <c r="V24" s="122"/>
      <c r="W24" s="122"/>
      <c r="X24" s="122"/>
    </row>
    <row r="25" spans="1:24" s="106" customFormat="1" ht="12" hidden="1">
      <c r="A25" s="132">
        <f>IF(ROW()&lt;=B$3,INDEX('FP'!F:F,B$2+ROW()-1)&amp;" - "&amp;INDEX('FP'!C:C,B$2+ROW()-1),"")</f>
        <v>0</v>
      </c>
      <c r="B25" s="139"/>
      <c r="C25" s="134">
        <f>IF(ROW()&lt;=B$3,INDEX('FP'!E:E,B$2+ROW()-1),"")</f>
        <v>0</v>
      </c>
      <c r="D25" s="116">
        <f>IF(ROW()&lt;=B$3,INDEX('FP'!F:F,B$2+ROW()-1),"")</f>
        <v>0</v>
      </c>
      <c r="E25" s="116">
        <f>IF(ROW()&lt;=B$3,INDEX('FP'!G:G,B$2+ROW()-1),"")</f>
        <v>0</v>
      </c>
      <c r="F25" s="116"/>
      <c r="G25" s="117">
        <f>IF(ROW()&lt;=B$3,INDEX('FP'!C:C,B$2+ROW()-1),"")</f>
        <v>0</v>
      </c>
      <c r="H25" s="118">
        <f t="shared" si="0"/>
        <v>0</v>
      </c>
      <c r="I25" s="119">
        <f>IF(ROW()&lt;=B$3,DSUM(A$103:I$50042,7,J25:K26),"")</f>
        <v>0</v>
      </c>
      <c r="J25" s="120" t="s">
        <v>361</v>
      </c>
      <c r="K25" s="147" t="s">
        <v>362</v>
      </c>
      <c r="L25" s="140">
        <f>$A24</f>
        <v>0</v>
      </c>
      <c r="M25" s="141">
        <v>99</v>
      </c>
      <c r="N25" s="122"/>
      <c r="O25" s="122"/>
      <c r="T25" s="122"/>
      <c r="U25" s="122"/>
      <c r="V25" s="122"/>
      <c r="W25" s="122"/>
      <c r="X25" s="122"/>
    </row>
    <row r="26" spans="1:24" s="106" customFormat="1" ht="12" hidden="1">
      <c r="A26" s="132">
        <f>IF(ROW()&lt;=B$3,INDEX('FP'!F:F,B$2+ROW()-1)&amp;" - "&amp;INDEX('FP'!C:C,B$2+ROW()-1),"")</f>
        <v>0</v>
      </c>
      <c r="B26" s="139"/>
      <c r="C26" s="134">
        <f>IF(ROW()&lt;=B$3,INDEX('FP'!E:E,B$2+ROW()-1),"")</f>
        <v>0</v>
      </c>
      <c r="D26" s="116">
        <f>IF(ROW()&lt;=B$3,INDEX('FP'!F:F,B$2+ROW()-1),"")</f>
        <v>0</v>
      </c>
      <c r="E26" s="116">
        <f>IF(ROW()&lt;=B$3,INDEX('FP'!G:G,B$2+ROW()-1),"")</f>
        <v>0</v>
      </c>
      <c r="F26" s="116"/>
      <c r="G26" s="117">
        <f>IF(ROW()&lt;=B$3,INDEX('FP'!C:C,B$2+ROW()-1),"")</f>
        <v>0</v>
      </c>
      <c r="H26" s="118">
        <f t="shared" si="0"/>
        <v>0</v>
      </c>
      <c r="I26" s="119">
        <f>IF(ROW()&lt;=B$3,DSUM(A$103:I$50042,7,L26:M27),"")</f>
        <v>0</v>
      </c>
      <c r="J26" s="124">
        <f>$A25</f>
        <v>0</v>
      </c>
      <c r="K26" s="125">
        <v>99</v>
      </c>
      <c r="L26" s="148" t="s">
        <v>361</v>
      </c>
      <c r="M26" s="149" t="s">
        <v>362</v>
      </c>
      <c r="R26" s="122"/>
      <c r="S26" s="122"/>
      <c r="T26" s="122"/>
      <c r="U26" s="122"/>
      <c r="V26" s="122"/>
      <c r="W26" s="122"/>
      <c r="X26" s="122"/>
    </row>
    <row r="27" spans="1:24" s="106" customFormat="1" ht="12" hidden="1">
      <c r="A27" s="132">
        <f>IF(ROW()&lt;=B$3,INDEX('FP'!F:F,B$2+ROW()-1)&amp;" - "&amp;INDEX('FP'!C:C,B$2+ROW()-1),"")</f>
        <v>0</v>
      </c>
      <c r="B27" s="139"/>
      <c r="C27" s="134">
        <f>IF(ROW()&lt;=B$3,INDEX('FP'!E:E,B$2+ROW()-1),"")</f>
        <v>0</v>
      </c>
      <c r="D27" s="116">
        <f>IF(ROW()&lt;=B$3,INDEX('FP'!F:F,B$2+ROW()-1),"")</f>
        <v>0</v>
      </c>
      <c r="E27" s="116">
        <f>IF(ROW()&lt;=B$3,INDEX('FP'!G:G,B$2+ROW()-1),"")</f>
        <v>0</v>
      </c>
      <c r="F27" s="116"/>
      <c r="G27" s="117">
        <f>IF(ROW()&lt;=B$3,INDEX('FP'!C:C,B$2+ROW()-1),"")</f>
        <v>0</v>
      </c>
      <c r="H27" s="118">
        <f t="shared" si="0"/>
        <v>0</v>
      </c>
      <c r="I27" s="119">
        <f>IF(ROW()&lt;=B$3,DSUM(A$103:I$50042,7,J27:K28),"")</f>
        <v>0</v>
      </c>
      <c r="J27" s="148" t="s">
        <v>361</v>
      </c>
      <c r="K27" s="149" t="s">
        <v>362</v>
      </c>
      <c r="L27" s="150">
        <f>$A26</f>
        <v>0</v>
      </c>
      <c r="M27" s="150">
        <v>99</v>
      </c>
      <c r="P27" s="122"/>
      <c r="Q27" s="122"/>
      <c r="R27" s="122"/>
      <c r="S27" s="122"/>
      <c r="T27" s="122"/>
      <c r="U27" s="122"/>
      <c r="V27" s="122"/>
      <c r="W27" s="122"/>
      <c r="X27" s="122"/>
    </row>
    <row r="28" spans="1:24" s="106" customFormat="1" ht="12" hidden="1">
      <c r="A28" s="132">
        <f>IF(ROW()&lt;=B$3,INDEX('FP'!F:F,B$2+ROW()-1)&amp;" - "&amp;INDEX('FP'!C:C,B$2+ROW()-1),"")</f>
        <v>0</v>
      </c>
      <c r="B28" s="139"/>
      <c r="C28" s="134">
        <f>IF(ROW()&lt;=B$3,INDEX('FP'!E:E,B$2+ROW()-1),"")</f>
        <v>0</v>
      </c>
      <c r="D28" s="116">
        <f>IF(ROW()&lt;=B$3,INDEX('FP'!F:F,B$2+ROW()-1),"")</f>
        <v>0</v>
      </c>
      <c r="E28" s="116">
        <f>IF(ROW()&lt;=B$3,INDEX('FP'!G:G,B$2+ROW()-1),"")</f>
        <v>0</v>
      </c>
      <c r="F28" s="116"/>
      <c r="G28" s="117">
        <f>IF(ROW()&lt;=B$3,INDEX('FP'!C:C,B$2+ROW()-1),"")</f>
        <v>0</v>
      </c>
      <c r="H28" s="118">
        <f t="shared" si="0"/>
        <v>0</v>
      </c>
      <c r="I28" s="119">
        <f>IF(ROW()&lt;=B$3,DSUM(A$103:I$50042,7,L28:M29),"")</f>
        <v>0</v>
      </c>
      <c r="J28" s="135">
        <f>$A27</f>
        <v>0</v>
      </c>
      <c r="K28" s="146">
        <v>99</v>
      </c>
      <c r="L28" s="137" t="s">
        <v>361</v>
      </c>
      <c r="M28" s="138" t="s">
        <v>362</v>
      </c>
      <c r="N28" s="122"/>
      <c r="O28" s="122"/>
      <c r="P28" s="122"/>
      <c r="Q28" s="122"/>
      <c r="R28" s="122"/>
      <c r="S28" s="122"/>
      <c r="T28" s="122"/>
      <c r="U28" s="122"/>
      <c r="V28" s="122"/>
      <c r="W28" s="122"/>
      <c r="X28" s="122"/>
    </row>
    <row r="29" spans="1:24" s="106" customFormat="1" ht="12" hidden="1">
      <c r="A29" s="132">
        <f>IF(ROW()&lt;=B$3,INDEX('FP'!F:F,B$2+ROW()-1)&amp;" - "&amp;INDEX('FP'!C:C,B$2+ROW()-1),"")</f>
        <v>0</v>
      </c>
      <c r="B29" s="139"/>
      <c r="C29" s="134">
        <f>IF(ROW()&lt;=B$3,INDEX('FP'!E:E,B$2+ROW()-1),"")</f>
        <v>0</v>
      </c>
      <c r="D29" s="116">
        <f>IF(ROW()&lt;=B$3,INDEX('FP'!F:F,B$2+ROW()-1),"")</f>
        <v>0</v>
      </c>
      <c r="E29" s="116">
        <f>IF(ROW()&lt;=B$3,INDEX('FP'!G:G,B$2+ROW()-1),"")</f>
        <v>0</v>
      </c>
      <c r="F29" s="116"/>
      <c r="G29" s="117">
        <f>IF(ROW()&lt;=B$3,INDEX('FP'!C:C,B$2+ROW()-1),"")</f>
        <v>0</v>
      </c>
      <c r="H29" s="118">
        <f t="shared" si="0"/>
        <v>0</v>
      </c>
      <c r="I29" s="119">
        <f>IF(ROW()&lt;=B$3,DSUM(A$103:I$50042,7,J29:K30),"")</f>
        <v>0</v>
      </c>
      <c r="J29" s="120" t="s">
        <v>361</v>
      </c>
      <c r="K29" s="147" t="s">
        <v>362</v>
      </c>
      <c r="L29" s="140">
        <f>$A28</f>
        <v>0</v>
      </c>
      <c r="M29" s="141">
        <v>99</v>
      </c>
      <c r="N29" s="122"/>
      <c r="O29" s="122"/>
      <c r="P29" s="122"/>
      <c r="Q29" s="122"/>
      <c r="R29" s="122"/>
      <c r="S29" s="122"/>
      <c r="T29" s="122"/>
      <c r="U29" s="122"/>
      <c r="V29" s="122"/>
      <c r="W29" s="122"/>
      <c r="X29" s="122"/>
    </row>
    <row r="30" spans="1:24" s="106" customFormat="1" ht="12" hidden="1">
      <c r="A30" s="132">
        <f>IF(ROW()&lt;=B$3,INDEX('FP'!F:F,B$2+ROW()-1)&amp;" - "&amp;INDEX('FP'!C:C,B$2+ROW()-1),"")</f>
        <v>0</v>
      </c>
      <c r="B30" s="139"/>
      <c r="C30" s="134">
        <f>IF(ROW()&lt;=B$3,INDEX('FP'!E:E,B$2+ROW()-1),"")</f>
        <v>0</v>
      </c>
      <c r="D30" s="116">
        <f>IF(ROW()&lt;=B$3,INDEX('FP'!F:F,B$2+ROW()-1),"")</f>
        <v>0</v>
      </c>
      <c r="E30" s="116">
        <f>IF(ROW()&lt;=B$3,INDEX('FP'!G:G,B$2+ROW()-1),"")</f>
        <v>0</v>
      </c>
      <c r="F30" s="116"/>
      <c r="G30" s="117">
        <f>IF(ROW()&lt;=B$3,INDEX('FP'!C:C,B$2+ROW()-1),"")</f>
        <v>0</v>
      </c>
      <c r="H30" s="118">
        <f t="shared" si="0"/>
        <v>0</v>
      </c>
      <c r="I30" s="119">
        <f>IF(ROW()&lt;=B$3,DSUM(A$103:I$50042,7,L30:M31),"")</f>
        <v>0</v>
      </c>
      <c r="J30" s="124">
        <f>$A29</f>
        <v>0</v>
      </c>
      <c r="K30" s="125">
        <v>99</v>
      </c>
      <c r="L30" s="148" t="s">
        <v>361</v>
      </c>
      <c r="M30" s="149" t="s">
        <v>362</v>
      </c>
      <c r="P30" s="122"/>
      <c r="Q30" s="122"/>
      <c r="R30" s="122"/>
      <c r="S30" s="122"/>
      <c r="T30" s="122"/>
      <c r="U30" s="122"/>
      <c r="V30" s="122"/>
      <c r="W30" s="122"/>
      <c r="X30" s="122"/>
    </row>
    <row r="31" spans="1:24" s="106" customFormat="1" ht="12" hidden="1">
      <c r="A31" s="132">
        <f>IF(ROW()&lt;=B$3,INDEX('FP'!F:F,B$2+ROW()-1)&amp;" - "&amp;INDEX('FP'!C:C,B$2+ROW()-1),"")</f>
        <v>0</v>
      </c>
      <c r="B31" s="139"/>
      <c r="C31" s="134">
        <f>IF(ROW()&lt;=B$3,INDEX('FP'!E:E,B$2+ROW()-1),"")</f>
        <v>0</v>
      </c>
      <c r="D31" s="116">
        <f>IF(ROW()&lt;=B$3,INDEX('FP'!F:F,B$2+ROW()-1),"")</f>
        <v>0</v>
      </c>
      <c r="E31" s="116">
        <f>IF(ROW()&lt;=B$3,INDEX('FP'!G:G,B$2+ROW()-1),"")</f>
        <v>0</v>
      </c>
      <c r="F31" s="116"/>
      <c r="G31" s="117">
        <f>IF(ROW()&lt;=B$3,INDEX('FP'!C:C,B$2+ROW()-1),"")</f>
        <v>0</v>
      </c>
      <c r="H31" s="118">
        <f t="shared" si="0"/>
        <v>0</v>
      </c>
      <c r="I31" s="119">
        <f>IF(ROW()&lt;=B$3,DSUM(A$103:I$50042,7,J31:K32),"")</f>
        <v>0</v>
      </c>
      <c r="J31" s="148" t="s">
        <v>361</v>
      </c>
      <c r="K31" s="149" t="s">
        <v>362</v>
      </c>
      <c r="L31" s="150">
        <f>$A30</f>
        <v>0</v>
      </c>
      <c r="M31" s="150">
        <v>99</v>
      </c>
      <c r="R31" s="122"/>
      <c r="S31" s="122"/>
      <c r="T31" s="122"/>
      <c r="U31" s="122"/>
      <c r="V31" s="122"/>
      <c r="W31" s="122"/>
      <c r="X31" s="122"/>
    </row>
    <row r="32" spans="1:24" s="106" customFormat="1" ht="12" hidden="1">
      <c r="A32" s="132">
        <f>IF(ROW()&lt;=B$3,INDEX('FP'!F:F,B$2+ROW()-1)&amp;" - "&amp;INDEX('FP'!C:C,B$2+ROW()-1),"")</f>
        <v>0</v>
      </c>
      <c r="B32" s="139"/>
      <c r="C32" s="134">
        <f>IF(ROW()&lt;=B$3,INDEX('FP'!E:E,B$2+ROW()-1),"")</f>
        <v>0</v>
      </c>
      <c r="D32" s="116">
        <f>IF(ROW()&lt;=B$3,INDEX('FP'!F:F,B$2+ROW()-1),"")</f>
        <v>0</v>
      </c>
      <c r="E32" s="116">
        <f>IF(ROW()&lt;=B$3,INDEX('FP'!G:G,B$2+ROW()-1),"")</f>
        <v>0</v>
      </c>
      <c r="F32" s="116"/>
      <c r="G32" s="117">
        <f>IF(ROW()&lt;=B$3,INDEX('FP'!C:C,B$2+ROW()-1),"")</f>
        <v>0</v>
      </c>
      <c r="H32" s="118">
        <f t="shared" si="0"/>
        <v>0</v>
      </c>
      <c r="I32" s="119">
        <f>IF(ROW()&lt;=B$3,DSUM(A$103:I$50042,7,L32:M33),"")</f>
        <v>0</v>
      </c>
      <c r="J32" s="135">
        <f>$A31</f>
        <v>0</v>
      </c>
      <c r="K32" s="146">
        <v>99</v>
      </c>
      <c r="L32" s="137" t="s">
        <v>361</v>
      </c>
      <c r="M32" s="138" t="s">
        <v>362</v>
      </c>
      <c r="N32" s="122"/>
      <c r="O32" s="122"/>
      <c r="T32" s="122"/>
      <c r="U32" s="122"/>
      <c r="V32" s="122"/>
      <c r="W32" s="122"/>
      <c r="X32" s="122"/>
    </row>
    <row r="33" spans="1:24" s="106" customFormat="1" ht="12" hidden="1">
      <c r="A33" s="132">
        <f>IF(ROW()&lt;=B$3,INDEX('FP'!F:F,B$2+ROW()-1)&amp;" - "&amp;INDEX('FP'!C:C,B$2+ROW()-1),"")</f>
        <v>0</v>
      </c>
      <c r="B33" s="139"/>
      <c r="C33" s="134">
        <f>IF(ROW()&lt;=B$3,INDEX('FP'!E:E,B$2+ROW()-1),"")</f>
        <v>0</v>
      </c>
      <c r="D33" s="116">
        <f>IF(ROW()&lt;=B$3,INDEX('FP'!F:F,B$2+ROW()-1),"")</f>
        <v>0</v>
      </c>
      <c r="E33" s="116">
        <f>IF(ROW()&lt;=B$3,INDEX('FP'!G:G,B$2+ROW()-1),"")</f>
        <v>0</v>
      </c>
      <c r="F33" s="116"/>
      <c r="G33" s="117">
        <f>IF(ROW()&lt;=B$3,INDEX('FP'!C:C,B$2+ROW()-1),"")</f>
        <v>0</v>
      </c>
      <c r="H33" s="118">
        <f t="shared" si="0"/>
        <v>0</v>
      </c>
      <c r="I33" s="119">
        <f>IF(ROW()&lt;=B$3,DSUM(A$103:I$50042,7,J33:K34),"")</f>
        <v>0</v>
      </c>
      <c r="J33" s="120" t="s">
        <v>361</v>
      </c>
      <c r="K33" s="147" t="s">
        <v>362</v>
      </c>
      <c r="L33" s="140">
        <f>$A32</f>
        <v>0</v>
      </c>
      <c r="M33" s="141">
        <v>99</v>
      </c>
      <c r="N33" s="122"/>
      <c r="O33" s="122"/>
      <c r="P33" s="122"/>
      <c r="Q33" s="122"/>
      <c r="V33" s="122"/>
      <c r="W33" s="122"/>
      <c r="X33" s="122"/>
    </row>
    <row r="34" spans="1:24" s="106" customFormat="1" ht="12" hidden="1">
      <c r="A34" s="132">
        <f>IF(ROW()&lt;=B$3,INDEX('FP'!F:F,B$2+ROW()-1)&amp;" - "&amp;INDEX('FP'!C:C,B$2+ROW()-1),"")</f>
        <v>0</v>
      </c>
      <c r="B34" s="139"/>
      <c r="C34" s="134">
        <f>IF(ROW()&lt;=B$3,INDEX('FP'!E:E,B$2+ROW()-1),"")</f>
        <v>0</v>
      </c>
      <c r="D34" s="116">
        <f>IF(ROW()&lt;=B$3,INDEX('FP'!F:F,B$2+ROW()-1),"")</f>
        <v>0</v>
      </c>
      <c r="E34" s="116">
        <f>IF(ROW()&lt;=B$3,INDEX('FP'!G:G,B$2+ROW()-1),"")</f>
        <v>0</v>
      </c>
      <c r="F34" s="116"/>
      <c r="G34" s="117">
        <f>IF(ROW()&lt;=B$3,INDEX('FP'!C:C,B$2+ROW()-1),"")</f>
        <v>0</v>
      </c>
      <c r="H34" s="118">
        <f t="shared" si="0"/>
        <v>0</v>
      </c>
      <c r="I34" s="119">
        <f>IF(ROW()&lt;=B$3,DSUM(A$103:I$50042,7,L34:M35),"")</f>
        <v>0</v>
      </c>
      <c r="J34" s="124">
        <f>$A33</f>
        <v>0</v>
      </c>
      <c r="K34" s="125">
        <v>99</v>
      </c>
      <c r="L34" s="148" t="s">
        <v>361</v>
      </c>
      <c r="M34" s="149" t="s">
        <v>362</v>
      </c>
      <c r="N34" s="122"/>
      <c r="O34" s="122"/>
      <c r="P34" s="122"/>
      <c r="Q34" s="122"/>
      <c r="R34" s="122"/>
      <c r="S34" s="122"/>
      <c r="X34" s="122"/>
    </row>
    <row r="35" spans="1:24" s="106" customFormat="1" ht="12" hidden="1">
      <c r="A35" s="132">
        <f>IF(ROW()&lt;=B$3,INDEX('FP'!F:F,B$2+ROW()-1)&amp;" - "&amp;INDEX('FP'!C:C,B$2+ROW()-1),"")</f>
        <v>0</v>
      </c>
      <c r="B35" s="139"/>
      <c r="C35" s="134">
        <f>IF(ROW()&lt;=B$3,INDEX('FP'!E:E,B$2+ROW()-1),"")</f>
        <v>0</v>
      </c>
      <c r="D35" s="116">
        <f>IF(ROW()&lt;=B$3,INDEX('FP'!F:F,B$2+ROW()-1),"")</f>
        <v>0</v>
      </c>
      <c r="E35" s="116">
        <f>IF(ROW()&lt;=B$3,INDEX('FP'!G:G,B$2+ROW()-1),"")</f>
        <v>0</v>
      </c>
      <c r="F35" s="116"/>
      <c r="G35" s="117">
        <f>IF(ROW()&lt;=B$3,INDEX('FP'!C:C,B$2+ROW()-1),"")</f>
        <v>0</v>
      </c>
      <c r="H35" s="118">
        <f t="shared" si="0"/>
        <v>0</v>
      </c>
      <c r="I35" s="119">
        <f>IF(ROW()&lt;=B$3,DSUM(A$103:I$50042,7,J35:K36),"")</f>
        <v>0</v>
      </c>
      <c r="J35" s="148" t="s">
        <v>361</v>
      </c>
      <c r="K35" s="149" t="s">
        <v>362</v>
      </c>
      <c r="L35" s="150">
        <f>$A34</f>
        <v>0</v>
      </c>
      <c r="M35" s="150">
        <v>99</v>
      </c>
      <c r="N35" s="122"/>
      <c r="O35" s="122"/>
      <c r="P35" s="122"/>
      <c r="Q35" s="122"/>
      <c r="R35" s="122"/>
      <c r="S35" s="122"/>
      <c r="X35" s="122"/>
    </row>
    <row r="36" spans="1:24" s="106" customFormat="1" ht="12" hidden="1">
      <c r="A36" s="132">
        <f>IF(ROW()&lt;=B$3,INDEX('FP'!F:F,B$2+ROW()-1)&amp;" - "&amp;INDEX('FP'!C:C,B$2+ROW()-1),"")</f>
        <v>0</v>
      </c>
      <c r="B36" s="139"/>
      <c r="C36" s="134">
        <f>IF(ROW()&lt;=B$3,INDEX('FP'!E:E,B$2+ROW()-1),"")</f>
        <v>0</v>
      </c>
      <c r="D36" s="116">
        <f>IF(ROW()&lt;=B$3,INDEX('FP'!F:F,B$2+ROW()-1),"")</f>
        <v>0</v>
      </c>
      <c r="E36" s="116">
        <f>IF(ROW()&lt;=B$3,INDEX('FP'!G:G,B$2+ROW()-1),"")</f>
        <v>0</v>
      </c>
      <c r="F36" s="116"/>
      <c r="G36" s="117">
        <f>IF(ROW()&lt;=B$3,INDEX('FP'!C:C,B$2+ROW()-1),"")</f>
        <v>0</v>
      </c>
      <c r="H36" s="118">
        <f t="shared" si="0"/>
        <v>0</v>
      </c>
      <c r="I36" s="119">
        <f>IF(ROW()&lt;=B$3,DSUM(A$103:I$50042,7,L36:M37),"")</f>
        <v>0</v>
      </c>
      <c r="J36" s="135">
        <f>$A35</f>
        <v>0</v>
      </c>
      <c r="K36" s="146">
        <v>99</v>
      </c>
      <c r="L36" s="137" t="s">
        <v>361</v>
      </c>
      <c r="M36" s="138" t="s">
        <v>362</v>
      </c>
      <c r="N36" s="122"/>
      <c r="O36" s="122"/>
      <c r="P36" s="122"/>
      <c r="Q36" s="122"/>
      <c r="V36" s="122"/>
      <c r="W36" s="122"/>
      <c r="X36" s="122"/>
    </row>
    <row r="37" spans="1:24" s="106" customFormat="1" ht="12" hidden="1">
      <c r="A37" s="132">
        <f>IF(ROW()&lt;=B$3,INDEX('FP'!F:F,B$2+ROW()-1)&amp;" - "&amp;INDEX('FP'!C:C,B$2+ROW()-1),"")</f>
        <v>0</v>
      </c>
      <c r="B37" s="139"/>
      <c r="C37" s="134">
        <f>IF(ROW()&lt;=B$3,INDEX('FP'!E:E,B$2+ROW()-1),"")</f>
        <v>0</v>
      </c>
      <c r="D37" s="116">
        <f>IF(ROW()&lt;=B$3,INDEX('FP'!F:F,B$2+ROW()-1),"")</f>
        <v>0</v>
      </c>
      <c r="E37" s="116">
        <f>IF(ROW()&lt;=B$3,INDEX('FP'!G:G,B$2+ROW()-1),"")</f>
        <v>0</v>
      </c>
      <c r="F37" s="116"/>
      <c r="G37" s="117">
        <f>IF(ROW()&lt;=B$3,INDEX('FP'!C:C,B$2+ROW()-1),"")</f>
        <v>0</v>
      </c>
      <c r="H37" s="118">
        <f t="shared" si="0"/>
        <v>0</v>
      </c>
      <c r="I37" s="119">
        <f>IF(ROW()&lt;=B$3,DSUM(A$103:I$50042,7,J37:K38),"")</f>
        <v>0</v>
      </c>
      <c r="J37" s="120" t="s">
        <v>361</v>
      </c>
      <c r="K37" s="147" t="s">
        <v>362</v>
      </c>
      <c r="L37" s="140">
        <f>$A36</f>
        <v>0</v>
      </c>
      <c r="M37" s="141">
        <v>99</v>
      </c>
      <c r="N37" s="122"/>
      <c r="O37" s="122"/>
      <c r="T37" s="122"/>
      <c r="U37" s="122"/>
      <c r="V37" s="122"/>
      <c r="W37" s="122"/>
      <c r="X37" s="122"/>
    </row>
    <row r="38" spans="1:24" s="106" customFormat="1" ht="12" hidden="1">
      <c r="A38" s="132">
        <f>IF(ROW()&lt;=B$3,INDEX('FP'!F:F,B$2+ROW()-1)&amp;" - "&amp;INDEX('FP'!C:C,B$2+ROW()-1),"")</f>
        <v>0</v>
      </c>
      <c r="B38" s="139"/>
      <c r="C38" s="134">
        <f>IF(ROW()&lt;=B$3,INDEX('FP'!E:E,B$2+ROW()-1),"")</f>
        <v>0</v>
      </c>
      <c r="D38" s="116">
        <f>IF(ROW()&lt;=B$3,INDEX('FP'!F:F,B$2+ROW()-1),"")</f>
        <v>0</v>
      </c>
      <c r="E38" s="116">
        <f>IF(ROW()&lt;=B$3,INDEX('FP'!G:G,B$2+ROW()-1),"")</f>
        <v>0</v>
      </c>
      <c r="F38" s="116"/>
      <c r="G38" s="117">
        <f>IF(ROW()&lt;=B$3,INDEX('FP'!C:C,B$2+ROW()-1),"")</f>
        <v>0</v>
      </c>
      <c r="H38" s="118">
        <f t="shared" si="0"/>
        <v>0</v>
      </c>
      <c r="I38" s="119">
        <f>IF(ROW()&lt;=B$3,DSUM(A$103:I$50042,7,L38:M39),"")</f>
        <v>0</v>
      </c>
      <c r="J38" s="124">
        <f>$A37</f>
        <v>0</v>
      </c>
      <c r="K38" s="125">
        <v>99</v>
      </c>
      <c r="L38" s="148" t="s">
        <v>361</v>
      </c>
      <c r="M38" s="149" t="s">
        <v>362</v>
      </c>
      <c r="R38" s="122"/>
      <c r="S38" s="122"/>
      <c r="T38" s="122"/>
      <c r="U38" s="122"/>
      <c r="V38" s="122"/>
      <c r="W38" s="122"/>
      <c r="X38" s="122"/>
    </row>
    <row r="39" spans="1:24" s="106" customFormat="1" ht="12" hidden="1">
      <c r="A39" s="132">
        <f>IF(ROW()&lt;=B$3,INDEX('FP'!F:F,B$2+ROW()-1)&amp;" - "&amp;INDEX('FP'!C:C,B$2+ROW()-1),"")</f>
        <v>0</v>
      </c>
      <c r="B39" s="139"/>
      <c r="C39" s="134">
        <f>IF(ROW()&lt;=B$3,INDEX('FP'!E:E,B$2+ROW()-1),"")</f>
        <v>0</v>
      </c>
      <c r="D39" s="116">
        <f>IF(ROW()&lt;=B$3,INDEX('FP'!F:F,B$2+ROW()-1),"")</f>
        <v>0</v>
      </c>
      <c r="E39" s="116">
        <f>IF(ROW()&lt;=B$3,INDEX('FP'!G:G,B$2+ROW()-1),"")</f>
        <v>0</v>
      </c>
      <c r="F39" s="116"/>
      <c r="G39" s="117">
        <f>IF(ROW()&lt;=B$3,INDEX('FP'!C:C,B$2+ROW()-1),"")</f>
        <v>0</v>
      </c>
      <c r="H39" s="118">
        <f t="shared" si="0"/>
        <v>0</v>
      </c>
      <c r="I39" s="119">
        <f>IF(ROW()&lt;=B$3,DSUM(A$103:I$50042,7,J39:K40),"")</f>
        <v>0</v>
      </c>
      <c r="J39" s="148" t="s">
        <v>361</v>
      </c>
      <c r="K39" s="149" t="s">
        <v>362</v>
      </c>
      <c r="L39" s="150">
        <f>$A38</f>
        <v>0</v>
      </c>
      <c r="M39" s="150">
        <v>99</v>
      </c>
      <c r="P39" s="122"/>
      <c r="Q39" s="122"/>
      <c r="R39" s="122"/>
      <c r="S39" s="122"/>
      <c r="T39" s="122"/>
      <c r="U39" s="122"/>
      <c r="V39" s="122"/>
      <c r="W39" s="122"/>
      <c r="X39" s="122"/>
    </row>
    <row r="40" spans="1:24" s="106" customFormat="1" ht="12" hidden="1">
      <c r="A40" s="132">
        <f>IF(ROW()&lt;=B$3,INDEX('FP'!F:F,B$2+ROW()-1)&amp;" - "&amp;INDEX('FP'!C:C,B$2+ROW()-1),"")</f>
        <v>0</v>
      </c>
      <c r="B40" s="139"/>
      <c r="C40" s="134">
        <f>IF(ROW()&lt;=B$3,INDEX('FP'!E:E,B$2+ROW()-1),"")</f>
        <v>0</v>
      </c>
      <c r="D40" s="116">
        <f>IF(ROW()&lt;=B$3,INDEX('FP'!F:F,B$2+ROW()-1),"")</f>
        <v>0</v>
      </c>
      <c r="E40" s="116">
        <f>IF(ROW()&lt;=B$3,INDEX('FP'!G:G,B$2+ROW()-1),"")</f>
        <v>0</v>
      </c>
      <c r="F40" s="116"/>
      <c r="G40" s="117">
        <f>IF(ROW()&lt;=B$3,INDEX('FP'!C:C,B$2+ROW()-1),"")</f>
        <v>0</v>
      </c>
      <c r="H40" s="118">
        <f t="shared" si="0"/>
        <v>0</v>
      </c>
      <c r="I40" s="119">
        <f>IF(ROW()&lt;=B$3,DSUM(A$103:I$50042,7,L40:M41),"")</f>
        <v>0</v>
      </c>
      <c r="J40" s="135">
        <f>$A39</f>
        <v>0</v>
      </c>
      <c r="K40" s="146">
        <v>99</v>
      </c>
      <c r="L40" s="137" t="s">
        <v>361</v>
      </c>
      <c r="M40" s="138" t="s">
        <v>362</v>
      </c>
      <c r="N40" s="122"/>
      <c r="O40" s="122"/>
      <c r="P40" s="122"/>
      <c r="Q40" s="122"/>
      <c r="R40" s="122"/>
      <c r="S40" s="122"/>
      <c r="T40" s="122"/>
      <c r="U40" s="122"/>
      <c r="V40" s="122"/>
      <c r="W40" s="122"/>
      <c r="X40" s="122"/>
    </row>
    <row r="41" spans="1:24" s="106" customFormat="1" ht="12" hidden="1">
      <c r="A41" s="132">
        <f>IF(ROW()&lt;=B$3,INDEX('FP'!F:F,B$2+ROW()-1)&amp;" - "&amp;INDEX('FP'!C:C,B$2+ROW()-1),"")</f>
        <v>0</v>
      </c>
      <c r="B41" s="139"/>
      <c r="C41" s="134">
        <f>IF(ROW()&lt;=B$3,INDEX('FP'!E:E,B$2+ROW()-1),"")</f>
        <v>0</v>
      </c>
      <c r="D41" s="116">
        <f>IF(ROW()&lt;=B$3,INDEX('FP'!F:F,B$2+ROW()-1),"")</f>
        <v>0</v>
      </c>
      <c r="E41" s="116">
        <f>IF(ROW()&lt;=B$3,INDEX('FP'!G:G,B$2+ROW()-1),"")</f>
        <v>0</v>
      </c>
      <c r="F41" s="116"/>
      <c r="G41" s="117">
        <f>IF(ROW()&lt;=B$3,INDEX('FP'!C:C,B$2+ROW()-1),"")</f>
        <v>0</v>
      </c>
      <c r="H41" s="118">
        <f t="shared" si="0"/>
        <v>0</v>
      </c>
      <c r="I41" s="119">
        <f>IF(ROW()&lt;=B$3,DSUM(A$103:I$50042,7,J41:K42),"")</f>
        <v>0</v>
      </c>
      <c r="J41" s="120" t="s">
        <v>361</v>
      </c>
      <c r="K41" s="147" t="s">
        <v>362</v>
      </c>
      <c r="L41" s="140">
        <f>$A40</f>
        <v>0</v>
      </c>
      <c r="M41" s="141">
        <v>99</v>
      </c>
      <c r="N41" s="122"/>
      <c r="O41" s="122"/>
      <c r="P41" s="122"/>
      <c r="Q41" s="122"/>
      <c r="R41" s="122"/>
      <c r="S41" s="122"/>
      <c r="T41" s="122"/>
      <c r="U41" s="122"/>
      <c r="V41" s="122"/>
      <c r="W41" s="122"/>
      <c r="X41" s="122"/>
    </row>
    <row r="42" spans="1:24" s="106" customFormat="1" ht="12" hidden="1">
      <c r="A42" s="132">
        <f>IF(ROW()&lt;=B$3,INDEX('FP'!F:F,B$2+ROW()-1)&amp;" - "&amp;INDEX('FP'!C:C,B$2+ROW()-1),"")</f>
        <v>0</v>
      </c>
      <c r="B42" s="139"/>
      <c r="C42" s="134">
        <f>IF(ROW()&lt;=B$3,INDEX('FP'!E:E,B$2+ROW()-1),"")</f>
        <v>0</v>
      </c>
      <c r="D42" s="116">
        <f>IF(ROW()&lt;=B$3,INDEX('FP'!F:F,B$2+ROW()-1),"")</f>
        <v>0</v>
      </c>
      <c r="E42" s="116">
        <f>IF(ROW()&lt;=B$3,INDEX('FP'!G:G,B$2+ROW()-1),"")</f>
        <v>0</v>
      </c>
      <c r="F42" s="116"/>
      <c r="G42" s="117">
        <f>IF(ROW()&lt;=B$3,INDEX('FP'!C:C,B$2+ROW()-1),"")</f>
        <v>0</v>
      </c>
      <c r="H42" s="118">
        <f t="shared" si="0"/>
        <v>0</v>
      </c>
      <c r="I42" s="119">
        <f>IF(ROW()&lt;=B$3,DSUM(A$103:I$50042,7,L42:M43),"")</f>
        <v>0</v>
      </c>
      <c r="J42" s="124">
        <f>$A41</f>
        <v>0</v>
      </c>
      <c r="K42" s="125">
        <v>99</v>
      </c>
      <c r="L42" s="148" t="s">
        <v>361</v>
      </c>
      <c r="M42" s="149" t="s">
        <v>362</v>
      </c>
      <c r="P42" s="122"/>
      <c r="Q42" s="122"/>
      <c r="R42" s="122"/>
      <c r="S42" s="122"/>
      <c r="T42" s="122"/>
      <c r="U42" s="122"/>
      <c r="V42" s="122"/>
      <c r="W42" s="122"/>
      <c r="X42" s="122"/>
    </row>
    <row r="43" spans="1:24" s="106" customFormat="1" ht="12" hidden="1">
      <c r="A43" s="132">
        <f>IF(ROW()&lt;=B$3,INDEX('FP'!F:F,B$2+ROW()-1)&amp;" - "&amp;INDEX('FP'!C:C,B$2+ROW()-1),"")</f>
        <v>0</v>
      </c>
      <c r="B43" s="139"/>
      <c r="C43" s="134">
        <f>IF(ROW()&lt;=B$3,INDEX('FP'!E:E,B$2+ROW()-1),"")</f>
        <v>0</v>
      </c>
      <c r="D43" s="116">
        <f>IF(ROW()&lt;=B$3,INDEX('FP'!F:F,B$2+ROW()-1),"")</f>
        <v>0</v>
      </c>
      <c r="E43" s="116">
        <f>IF(ROW()&lt;=B$3,INDEX('FP'!G:G,B$2+ROW()-1),"")</f>
        <v>0</v>
      </c>
      <c r="F43" s="116"/>
      <c r="G43" s="117">
        <f>IF(ROW()&lt;=B$3,INDEX('FP'!C:C,B$2+ROW()-1),"")</f>
        <v>0</v>
      </c>
      <c r="H43" s="118">
        <f t="shared" si="0"/>
        <v>0</v>
      </c>
      <c r="I43" s="119">
        <f>IF(ROW()&lt;=B$3,DSUM(A$103:I$50042,7,J43:K44),"")</f>
        <v>0</v>
      </c>
      <c r="J43" s="148" t="s">
        <v>361</v>
      </c>
      <c r="K43" s="149" t="s">
        <v>362</v>
      </c>
      <c r="L43" s="150">
        <f>$A42</f>
        <v>0</v>
      </c>
      <c r="M43" s="150">
        <v>99</v>
      </c>
      <c r="R43" s="122"/>
      <c r="S43" s="122"/>
      <c r="T43" s="122"/>
      <c r="U43" s="122"/>
      <c r="V43" s="122"/>
      <c r="W43" s="122"/>
      <c r="X43" s="122"/>
    </row>
    <row r="44" spans="1:24" s="106" customFormat="1" ht="12" hidden="1">
      <c r="A44" s="132">
        <f>IF(ROW()&lt;=B$3,INDEX('FP'!F:F,B$2+ROW()-1)&amp;" - "&amp;INDEX('FP'!C:C,B$2+ROW()-1),"")</f>
        <v>0</v>
      </c>
      <c r="B44" s="139"/>
      <c r="C44" s="134">
        <f>IF(ROW()&lt;=B$3,INDEX('FP'!E:E,B$2+ROW()-1),"")</f>
        <v>0</v>
      </c>
      <c r="D44" s="116">
        <f>IF(ROW()&lt;=B$3,INDEX('FP'!F:F,B$2+ROW()-1),"")</f>
        <v>0</v>
      </c>
      <c r="E44" s="116">
        <f>IF(ROW()&lt;=B$3,INDEX('FP'!G:G,B$2+ROW()-1),"")</f>
        <v>0</v>
      </c>
      <c r="F44" s="116"/>
      <c r="G44" s="117">
        <f>IF(ROW()&lt;=B$3,INDEX('FP'!C:C,B$2+ROW()-1),"")</f>
        <v>0</v>
      </c>
      <c r="H44" s="118">
        <f t="shared" si="0"/>
        <v>0</v>
      </c>
      <c r="I44" s="119">
        <f>IF(ROW()&lt;=B$3,DSUM(A$103:I$50042,7,L44:M45),"")</f>
        <v>0</v>
      </c>
      <c r="J44" s="135">
        <f>$A43</f>
        <v>0</v>
      </c>
      <c r="K44" s="146">
        <v>99</v>
      </c>
      <c r="L44" s="137" t="s">
        <v>361</v>
      </c>
      <c r="M44" s="138" t="s">
        <v>362</v>
      </c>
      <c r="N44" s="122"/>
      <c r="O44" s="122"/>
      <c r="T44" s="122"/>
      <c r="U44" s="122"/>
      <c r="V44" s="122"/>
      <c r="W44" s="122"/>
      <c r="X44" s="122"/>
    </row>
    <row r="45" spans="1:24" s="106" customFormat="1" ht="12" hidden="1">
      <c r="A45" s="132">
        <f>IF(ROW()&lt;=B$3,INDEX('FP'!F:F,B$2+ROW()-1)&amp;" - "&amp;INDEX('FP'!C:C,B$2+ROW()-1),"")</f>
        <v>0</v>
      </c>
      <c r="B45" s="139"/>
      <c r="C45" s="134">
        <f>IF(ROW()&lt;=B$3,INDEX('FP'!E:E,B$2+ROW()-1),"")</f>
        <v>0</v>
      </c>
      <c r="D45" s="116">
        <f>IF(ROW()&lt;=B$3,INDEX('FP'!F:F,B$2+ROW()-1),"")</f>
        <v>0</v>
      </c>
      <c r="E45" s="116">
        <f>IF(ROW()&lt;=B$3,INDEX('FP'!G:G,B$2+ROW()-1),"")</f>
        <v>0</v>
      </c>
      <c r="F45" s="116"/>
      <c r="G45" s="117">
        <f>IF(ROW()&lt;=B$3,INDEX('FP'!C:C,B$2+ROW()-1),"")</f>
        <v>0</v>
      </c>
      <c r="H45" s="118">
        <f t="shared" si="0"/>
        <v>0</v>
      </c>
      <c r="I45" s="119">
        <f>IF(ROW()&lt;=B$3,DSUM(A$103:I$50042,7,J45:K46),"")</f>
        <v>0</v>
      </c>
      <c r="J45" s="120" t="s">
        <v>361</v>
      </c>
      <c r="K45" s="147" t="s">
        <v>362</v>
      </c>
      <c r="L45" s="140">
        <f>$A44</f>
        <v>0</v>
      </c>
      <c r="M45" s="141">
        <v>99</v>
      </c>
      <c r="N45" s="122"/>
      <c r="O45" s="122"/>
      <c r="P45" s="122"/>
      <c r="Q45" s="122"/>
      <c r="V45" s="122"/>
      <c r="W45" s="122"/>
      <c r="X45" s="122"/>
    </row>
    <row r="46" spans="1:24" s="106" customFormat="1" ht="12" hidden="1">
      <c r="A46" s="132">
        <f>IF(ROW()&lt;=B$3,INDEX('FP'!F:F,B$2+ROW()-1)&amp;" - "&amp;INDEX('FP'!C:C,B$2+ROW()-1),"")</f>
        <v>0</v>
      </c>
      <c r="B46" s="139"/>
      <c r="C46" s="134">
        <f>IF(ROW()&lt;=B$3,INDEX('FP'!E:E,B$2+ROW()-1),"")</f>
        <v>0</v>
      </c>
      <c r="D46" s="116">
        <f>IF(ROW()&lt;=B$3,INDEX('FP'!F:F,B$2+ROW()-1),"")</f>
        <v>0</v>
      </c>
      <c r="E46" s="116">
        <f>IF(ROW()&lt;=B$3,INDEX('FP'!G:G,B$2+ROW()-1),"")</f>
        <v>0</v>
      </c>
      <c r="F46" s="116"/>
      <c r="G46" s="117">
        <f>IF(ROW()&lt;=B$3,INDEX('FP'!C:C,B$2+ROW()-1),"")</f>
        <v>0</v>
      </c>
      <c r="H46" s="118">
        <f t="shared" si="0"/>
        <v>0</v>
      </c>
      <c r="I46" s="119">
        <f>IF(ROW()&lt;=B$3,DSUM(A$103:I$50042,7,L46:M47),"")</f>
        <v>0</v>
      </c>
      <c r="J46" s="124">
        <f>$A45</f>
        <v>0</v>
      </c>
      <c r="K46" s="125">
        <v>99</v>
      </c>
      <c r="L46" s="148" t="s">
        <v>361</v>
      </c>
      <c r="M46" s="149" t="s">
        <v>362</v>
      </c>
      <c r="N46" s="122"/>
      <c r="O46" s="122"/>
      <c r="P46" s="122"/>
      <c r="Q46" s="122"/>
      <c r="R46" s="122"/>
      <c r="S46" s="122"/>
      <c r="X46" s="122"/>
    </row>
    <row r="47" spans="1:24" s="106" customFormat="1" ht="12" hidden="1">
      <c r="A47" s="132">
        <f>IF(ROW()&lt;=B$3,INDEX('FP'!F:F,B$2+ROW()-1)&amp;" - "&amp;INDEX('FP'!C:C,B$2+ROW()-1),"")</f>
        <v>0</v>
      </c>
      <c r="B47" s="139"/>
      <c r="C47" s="134">
        <f>IF(ROW()&lt;=B$3,INDEX('FP'!E:E,B$2+ROW()-1),"")</f>
        <v>0</v>
      </c>
      <c r="D47" s="116">
        <f>IF(ROW()&lt;=B$3,INDEX('FP'!F:F,B$2+ROW()-1),"")</f>
        <v>0</v>
      </c>
      <c r="E47" s="116">
        <f>IF(ROW()&lt;=B$3,INDEX('FP'!G:G,B$2+ROW()-1),"")</f>
        <v>0</v>
      </c>
      <c r="F47" s="116"/>
      <c r="G47" s="117">
        <f>IF(ROW()&lt;=B$3,INDEX('FP'!C:C,B$2+ROW()-1),"")</f>
        <v>0</v>
      </c>
      <c r="H47" s="118">
        <f t="shared" si="0"/>
        <v>0</v>
      </c>
      <c r="I47" s="119">
        <f>IF(ROW()&lt;=B$3,DSUM(A$103:I$50042,7,J47:K48),"")</f>
        <v>0</v>
      </c>
      <c r="J47" s="148" t="s">
        <v>361</v>
      </c>
      <c r="K47" s="149" t="s">
        <v>362</v>
      </c>
      <c r="L47" s="150">
        <f>$A46</f>
        <v>0</v>
      </c>
      <c r="M47" s="150">
        <v>99</v>
      </c>
      <c r="N47" s="122"/>
      <c r="O47" s="122"/>
      <c r="P47" s="122"/>
      <c r="Q47" s="122"/>
      <c r="R47" s="122"/>
      <c r="S47" s="122"/>
      <c r="X47" s="122"/>
    </row>
    <row r="48" spans="1:24" s="106" customFormat="1" ht="12" hidden="1">
      <c r="A48" s="132">
        <f>IF(ROW()&lt;=B$3,INDEX('FP'!F:F,B$2+ROW()-1)&amp;" - "&amp;INDEX('FP'!C:C,B$2+ROW()-1),"")</f>
        <v>0</v>
      </c>
      <c r="B48" s="139"/>
      <c r="C48" s="134">
        <f>IF(ROW()&lt;=B$3,INDEX('FP'!E:E,B$2+ROW()-1),"")</f>
        <v>0</v>
      </c>
      <c r="D48" s="116">
        <f>IF(ROW()&lt;=B$3,INDEX('FP'!F:F,B$2+ROW()-1),"")</f>
        <v>0</v>
      </c>
      <c r="E48" s="116">
        <f>IF(ROW()&lt;=B$3,INDEX('FP'!G:G,B$2+ROW()-1),"")</f>
        <v>0</v>
      </c>
      <c r="F48" s="116"/>
      <c r="G48" s="117">
        <f>IF(ROW()&lt;=B$3,INDEX('FP'!C:C,B$2+ROW()-1),"")</f>
        <v>0</v>
      </c>
      <c r="H48" s="118">
        <f t="shared" si="0"/>
        <v>0</v>
      </c>
      <c r="I48" s="119">
        <f>IF(ROW()&lt;=B$3,DSUM(A$103:I$50042,7,L48:M49),"")</f>
        <v>0</v>
      </c>
      <c r="J48" s="135">
        <f>$A47</f>
        <v>0</v>
      </c>
      <c r="K48" s="146">
        <v>99</v>
      </c>
      <c r="L48" s="137" t="s">
        <v>361</v>
      </c>
      <c r="M48" s="138" t="s">
        <v>362</v>
      </c>
      <c r="N48" s="122"/>
      <c r="O48" s="122"/>
      <c r="P48" s="122"/>
      <c r="Q48" s="122"/>
      <c r="V48" s="122"/>
      <c r="W48" s="122"/>
      <c r="X48" s="122"/>
    </row>
    <row r="49" spans="1:24" s="106" customFormat="1" ht="12" hidden="1">
      <c r="A49" s="132">
        <f>IF(ROW()&lt;=B$3,INDEX('FP'!F:F,B$2+ROW()-1)&amp;" - "&amp;INDEX('FP'!C:C,B$2+ROW()-1),"")</f>
        <v>0</v>
      </c>
      <c r="B49" s="139"/>
      <c r="C49" s="134">
        <f>IF(ROW()&lt;=B$3,INDEX('FP'!E:E,B$2+ROW()-1),"")</f>
        <v>0</v>
      </c>
      <c r="D49" s="116">
        <f>IF(ROW()&lt;=B$3,INDEX('FP'!F:F,B$2+ROW()-1),"")</f>
        <v>0</v>
      </c>
      <c r="E49" s="116">
        <f>IF(ROW()&lt;=B$3,INDEX('FP'!G:G,B$2+ROW()-1),"")</f>
        <v>0</v>
      </c>
      <c r="F49" s="116"/>
      <c r="G49" s="117">
        <f>IF(ROW()&lt;=B$3,INDEX('FP'!C:C,B$2+ROW()-1),"")</f>
        <v>0</v>
      </c>
      <c r="H49" s="118">
        <f t="shared" si="0"/>
        <v>0</v>
      </c>
      <c r="I49" s="119">
        <f>IF(ROW()&lt;=B$3,DSUM(A$103:I$50042,7,J49:K50),"")</f>
        <v>0</v>
      </c>
      <c r="J49" s="120" t="s">
        <v>361</v>
      </c>
      <c r="K49" s="147" t="s">
        <v>362</v>
      </c>
      <c r="L49" s="140">
        <f>$A48</f>
        <v>0</v>
      </c>
      <c r="M49" s="141">
        <v>99</v>
      </c>
      <c r="N49" s="122"/>
      <c r="O49" s="122"/>
      <c r="T49" s="122"/>
      <c r="U49" s="122"/>
      <c r="V49" s="122"/>
      <c r="W49" s="122"/>
      <c r="X49" s="122"/>
    </row>
    <row r="50" spans="1:24" s="106" customFormat="1" ht="12" hidden="1">
      <c r="A50" s="132">
        <f>IF(ROW()&lt;=B$3,INDEX('FP'!F:F,B$2+ROW()-1)&amp;" - "&amp;INDEX('FP'!C:C,B$2+ROW()-1),"")</f>
        <v>0</v>
      </c>
      <c r="B50" s="139"/>
      <c r="C50" s="134">
        <f>IF(ROW()&lt;=B$3,INDEX('FP'!E:E,B$2+ROW()-1),"")</f>
        <v>0</v>
      </c>
      <c r="D50" s="116">
        <f>IF(ROW()&lt;=B$3,INDEX('FP'!F:F,B$2+ROW()-1),"")</f>
        <v>0</v>
      </c>
      <c r="E50" s="116">
        <f>IF(ROW()&lt;=B$3,INDEX('FP'!G:G,B$2+ROW()-1),"")</f>
        <v>0</v>
      </c>
      <c r="F50" s="116"/>
      <c r="G50" s="117">
        <f>IF(ROW()&lt;=B$3,INDEX('FP'!C:C,B$2+ROW()-1),"")</f>
        <v>0</v>
      </c>
      <c r="H50" s="118">
        <f t="shared" si="0"/>
        <v>0</v>
      </c>
      <c r="I50" s="119">
        <f>IF(ROW()&lt;=B$3,DSUM(A$103:I$50042,7,L50:M51),"")</f>
        <v>0</v>
      </c>
      <c r="J50" s="124">
        <f>$A49</f>
        <v>0</v>
      </c>
      <c r="K50" s="125">
        <v>99</v>
      </c>
      <c r="L50" s="148" t="s">
        <v>361</v>
      </c>
      <c r="M50" s="149" t="s">
        <v>362</v>
      </c>
      <c r="R50" s="122"/>
      <c r="S50" s="122"/>
      <c r="T50" s="122"/>
      <c r="U50" s="122"/>
      <c r="V50" s="122"/>
      <c r="W50" s="122"/>
      <c r="X50" s="122"/>
    </row>
    <row r="51" spans="1:24" s="106" customFormat="1" ht="12" hidden="1">
      <c r="A51" s="132">
        <f>IF(ROW()&lt;=B$3,INDEX('FP'!F:F,B$2+ROW()-1)&amp;" - "&amp;INDEX('FP'!C:C,B$2+ROW()-1),"")</f>
        <v>0</v>
      </c>
      <c r="B51" s="139"/>
      <c r="C51" s="134">
        <f>IF(ROW()&lt;=B$3,INDEX('FP'!E:E,B$2+ROW()-1),"")</f>
        <v>0</v>
      </c>
      <c r="D51" s="116">
        <f>IF(ROW()&lt;=B$3,INDEX('FP'!F:F,B$2+ROW()-1),"")</f>
        <v>0</v>
      </c>
      <c r="E51" s="116">
        <f>IF(ROW()&lt;=B$3,INDEX('FP'!G:G,B$2+ROW()-1),"")</f>
        <v>0</v>
      </c>
      <c r="F51" s="116"/>
      <c r="G51" s="117">
        <f>IF(ROW()&lt;=B$3,INDEX('FP'!C:C,B$2+ROW()-1),"")</f>
        <v>0</v>
      </c>
      <c r="H51" s="118">
        <f t="shared" si="0"/>
        <v>0</v>
      </c>
      <c r="I51" s="119">
        <f>IF(ROW()&lt;=B$3,DSUM(A$103:I$50042,7,J51:K52),"")</f>
        <v>0</v>
      </c>
      <c r="J51" s="148" t="s">
        <v>361</v>
      </c>
      <c r="K51" s="149" t="s">
        <v>362</v>
      </c>
      <c r="L51" s="150">
        <f>$A50</f>
        <v>0</v>
      </c>
      <c r="M51" s="150">
        <v>99</v>
      </c>
      <c r="P51" s="122"/>
      <c r="Q51" s="122"/>
      <c r="R51" s="122"/>
      <c r="S51" s="122"/>
      <c r="T51" s="122"/>
      <c r="U51" s="122"/>
      <c r="V51" s="122"/>
      <c r="W51" s="122"/>
      <c r="X51" s="122"/>
    </row>
    <row r="52" spans="1:24" s="106" customFormat="1" ht="12" hidden="1">
      <c r="A52" s="132">
        <f>IF(ROW()&lt;=B$3,INDEX('FP'!F:F,B$2+ROW()-1)&amp;" - "&amp;INDEX('FP'!C:C,B$2+ROW()-1),"")</f>
        <v>0</v>
      </c>
      <c r="B52" s="139"/>
      <c r="C52" s="134">
        <f>IF(ROW()&lt;=B$3,INDEX('FP'!E:E,B$2+ROW()-1),"")</f>
        <v>0</v>
      </c>
      <c r="D52" s="116">
        <f>IF(ROW()&lt;=B$3,INDEX('FP'!F:F,B$2+ROW()-1),"")</f>
        <v>0</v>
      </c>
      <c r="E52" s="116">
        <f>IF(ROW()&lt;=B$3,INDEX('FP'!G:G,B$2+ROW()-1),"")</f>
        <v>0</v>
      </c>
      <c r="F52" s="116"/>
      <c r="G52" s="117">
        <f>IF(ROW()&lt;=B$3,INDEX('FP'!C:C,B$2+ROW()-1),"")</f>
        <v>0</v>
      </c>
      <c r="H52" s="118">
        <f t="shared" si="0"/>
        <v>0</v>
      </c>
      <c r="I52" s="119">
        <f>IF(ROW()&lt;=B$3,DSUM(A$103:I$50042,7,L52:M53),"")</f>
        <v>0</v>
      </c>
      <c r="J52" s="151">
        <f>$A51</f>
        <v>0</v>
      </c>
      <c r="K52" s="152">
        <v>99</v>
      </c>
      <c r="L52" s="137" t="s">
        <v>361</v>
      </c>
      <c r="M52" s="138" t="s">
        <v>362</v>
      </c>
      <c r="N52" s="122"/>
      <c r="O52" s="122"/>
      <c r="P52" s="122"/>
      <c r="Q52" s="122"/>
      <c r="R52" s="122"/>
      <c r="S52" s="122"/>
      <c r="T52" s="122"/>
      <c r="U52" s="122"/>
      <c r="V52" s="122"/>
      <c r="W52" s="122"/>
      <c r="X52" s="122"/>
    </row>
    <row r="53" spans="1:24" s="106" customFormat="1" ht="12" hidden="1">
      <c r="A53" s="132">
        <f>IF(ROW()&lt;=B$3,INDEX('FP'!F:F,B$2+ROW()-1)&amp;" - "&amp;INDEX('FP'!C:C,B$2+ROW()-1),"")</f>
        <v>0</v>
      </c>
      <c r="B53" s="139"/>
      <c r="C53" s="134">
        <f>IF(ROW()&lt;=B$3,INDEX('FP'!E:E,B$2+ROW()-1),"")</f>
        <v>0</v>
      </c>
      <c r="D53" s="116">
        <f>IF(ROW()&lt;=B$3,INDEX('FP'!F:F,B$2+ROW()-1),"")</f>
        <v>0</v>
      </c>
      <c r="E53" s="116">
        <f>IF(ROW()&lt;=B$3,INDEX('FP'!G:G,B$2+ROW()-1),"")</f>
        <v>0</v>
      </c>
      <c r="F53" s="116"/>
      <c r="G53" s="117">
        <f>IF(ROW()&lt;=B$3,INDEX('FP'!C:C,B$2+ROW()-1),"")</f>
        <v>0</v>
      </c>
      <c r="H53" s="118">
        <f t="shared" si="0"/>
        <v>0</v>
      </c>
      <c r="I53" s="119">
        <f>IF(ROW()&lt;=B$3,DSUM(A$103:I$50042,7,J53:K54),"")</f>
        <v>0</v>
      </c>
      <c r="J53" s="120" t="s">
        <v>361</v>
      </c>
      <c r="K53" s="147" t="s">
        <v>362</v>
      </c>
      <c r="L53" s="140">
        <f>$A52</f>
        <v>0</v>
      </c>
      <c r="M53" s="141">
        <v>99</v>
      </c>
      <c r="N53" s="122"/>
      <c r="O53" s="122"/>
      <c r="P53" s="122"/>
      <c r="Q53" s="122"/>
      <c r="R53" s="122"/>
      <c r="S53" s="122"/>
      <c r="T53" s="122"/>
      <c r="U53" s="122"/>
      <c r="V53" s="122"/>
      <c r="W53" s="122"/>
      <c r="X53" s="122"/>
    </row>
    <row r="54" spans="1:24" s="106" customFormat="1" ht="12" hidden="1">
      <c r="A54" s="132">
        <f>IF(ROW()&lt;=B$3,INDEX('FP'!F:F,B$2+ROW()-1)&amp;" - "&amp;INDEX('FP'!C:C,B$2+ROW()-1),"")</f>
        <v>0</v>
      </c>
      <c r="B54" s="139"/>
      <c r="C54" s="134">
        <f>IF(ROW()&lt;=B$3,INDEX('FP'!E:E,B$2+ROW()-1),"")</f>
        <v>0</v>
      </c>
      <c r="D54" s="116">
        <f>IF(ROW()&lt;=B$3,INDEX('FP'!F:F,B$2+ROW()-1),"")</f>
        <v>0</v>
      </c>
      <c r="E54" s="116">
        <f>IF(ROW()&lt;=B$3,INDEX('FP'!G:G,B$2+ROW()-1),"")</f>
        <v>0</v>
      </c>
      <c r="F54" s="116"/>
      <c r="G54" s="117">
        <f>IF(ROW()&lt;=B$3,INDEX('FP'!C:C,B$2+ROW()-1),"")</f>
        <v>0</v>
      </c>
      <c r="H54" s="118">
        <f t="shared" si="0"/>
        <v>0</v>
      </c>
      <c r="I54" s="119">
        <f>IF(ROW()&lt;=B$3,DSUM(A$103:I$50042,7,L54:M55),"")</f>
        <v>0</v>
      </c>
      <c r="J54" s="124">
        <f>$A53</f>
        <v>0</v>
      </c>
      <c r="K54" s="125">
        <v>99</v>
      </c>
      <c r="L54" s="148" t="s">
        <v>361</v>
      </c>
      <c r="M54" s="149" t="s">
        <v>362</v>
      </c>
      <c r="N54" s="122"/>
      <c r="O54" s="122"/>
      <c r="P54" s="122"/>
      <c r="Q54" s="122"/>
      <c r="R54" s="122"/>
      <c r="S54" s="122"/>
      <c r="T54" s="122"/>
      <c r="U54" s="122"/>
      <c r="V54" s="122"/>
      <c r="W54" s="122"/>
      <c r="X54" s="122"/>
    </row>
    <row r="55" spans="1:24" s="106" customFormat="1" ht="12" hidden="1">
      <c r="A55" s="132">
        <f>IF(ROW()&lt;=B$3,INDEX('FP'!F:F,B$2+ROW()-1)&amp;" - "&amp;INDEX('FP'!C:C,B$2+ROW()-1),"")</f>
        <v>0</v>
      </c>
      <c r="B55" s="139"/>
      <c r="C55" s="134">
        <f>IF(ROW()&lt;=B$3,INDEX('FP'!E:E,B$2+ROW()-1),"")</f>
        <v>0</v>
      </c>
      <c r="D55" s="116">
        <f>IF(ROW()&lt;=B$3,INDEX('FP'!F:F,B$2+ROW()-1),"")</f>
        <v>0</v>
      </c>
      <c r="E55" s="116">
        <f>IF(ROW()&lt;=B$3,INDEX('FP'!G:G,B$2+ROW()-1),"")</f>
        <v>0</v>
      </c>
      <c r="F55" s="116"/>
      <c r="G55" s="117">
        <f>IF(ROW()&lt;=B$3,INDEX('FP'!C:C,B$2+ROW()-1),"")</f>
        <v>0</v>
      </c>
      <c r="H55" s="118">
        <f t="shared" si="0"/>
        <v>0</v>
      </c>
      <c r="I55" s="119">
        <f>IF(ROW()&lt;=B$3,DSUM(A$103:I$50042,7,J55:K56),"")</f>
        <v>0</v>
      </c>
      <c r="J55" s="148" t="s">
        <v>361</v>
      </c>
      <c r="K55" s="149" t="s">
        <v>362</v>
      </c>
      <c r="L55" s="150">
        <f>$A54</f>
        <v>0</v>
      </c>
      <c r="M55" s="150">
        <v>99</v>
      </c>
      <c r="N55" s="122"/>
      <c r="O55" s="122"/>
      <c r="P55" s="122"/>
      <c r="Q55" s="122"/>
      <c r="R55" s="122"/>
      <c r="S55" s="122"/>
      <c r="T55" s="122"/>
      <c r="U55" s="122"/>
      <c r="V55" s="122"/>
      <c r="W55" s="122"/>
      <c r="X55" s="122"/>
    </row>
    <row r="56" spans="1:24" s="106" customFormat="1" ht="12" hidden="1">
      <c r="A56" s="132">
        <f>IF(ROW()&lt;=B$3,INDEX('FP'!F:F,B$2+ROW()-1)&amp;" - "&amp;INDEX('FP'!C:C,B$2+ROW()-1),"")</f>
        <v>0</v>
      </c>
      <c r="B56" s="139"/>
      <c r="C56" s="134">
        <f>IF(ROW()&lt;=B$3,INDEX('FP'!E:E,B$2+ROW()-1),"")</f>
        <v>0</v>
      </c>
      <c r="D56" s="116">
        <f>IF(ROW()&lt;=B$3,INDEX('FP'!F:F,B$2+ROW()-1),"")</f>
        <v>0</v>
      </c>
      <c r="E56" s="116">
        <f>IF(ROW()&lt;=B$3,INDEX('FP'!G:G,B$2+ROW()-1),"")</f>
        <v>0</v>
      </c>
      <c r="F56" s="116"/>
      <c r="G56" s="117">
        <f>IF(ROW()&lt;=B$3,INDEX('FP'!C:C,B$2+ROW()-1),"")</f>
        <v>0</v>
      </c>
      <c r="H56" s="118">
        <f t="shared" si="0"/>
        <v>0</v>
      </c>
      <c r="I56" s="119">
        <f>IF(ROW()&lt;=B$3,DSUM(A$103:I$50042,7,L56:M57),"")</f>
        <v>0</v>
      </c>
      <c r="J56" s="151">
        <f>$A55</f>
        <v>0</v>
      </c>
      <c r="K56" s="152">
        <v>99</v>
      </c>
      <c r="L56" s="137" t="s">
        <v>361</v>
      </c>
      <c r="M56" s="138" t="s">
        <v>362</v>
      </c>
      <c r="N56" s="122"/>
      <c r="O56" s="122"/>
      <c r="P56" s="122"/>
      <c r="Q56" s="122"/>
      <c r="R56" s="122"/>
      <c r="S56" s="122"/>
      <c r="T56" s="122"/>
      <c r="U56" s="122"/>
      <c r="V56" s="122"/>
      <c r="W56" s="122"/>
      <c r="X56" s="122"/>
    </row>
    <row r="57" spans="1:24" s="106" customFormat="1" ht="12" hidden="1">
      <c r="A57" s="132">
        <f>IF(ROW()&lt;=B$3,INDEX('FP'!F:F,B$2+ROW()-1)&amp;" - "&amp;INDEX('FP'!C:C,B$2+ROW()-1),"")</f>
        <v>0</v>
      </c>
      <c r="B57" s="139"/>
      <c r="C57" s="134">
        <f>IF(ROW()&lt;=B$3,INDEX('FP'!E:E,B$2+ROW()-1),"")</f>
        <v>0</v>
      </c>
      <c r="D57" s="116">
        <f>IF(ROW()&lt;=B$3,INDEX('FP'!F:F,B$2+ROW()-1),"")</f>
        <v>0</v>
      </c>
      <c r="E57" s="116">
        <f>IF(ROW()&lt;=B$3,INDEX('FP'!G:G,B$2+ROW()-1),"")</f>
        <v>0</v>
      </c>
      <c r="F57" s="116"/>
      <c r="G57" s="117">
        <f>IF(ROW()&lt;=B$3,INDEX('FP'!C:C,B$2+ROW()-1),"")</f>
        <v>0</v>
      </c>
      <c r="H57" s="118">
        <f t="shared" si="0"/>
        <v>0</v>
      </c>
      <c r="I57" s="119">
        <f>IF(ROW()&lt;=B$3,DSUM(A$103:I$50042,7,J57:K58),"")</f>
        <v>0</v>
      </c>
      <c r="J57" s="120" t="s">
        <v>361</v>
      </c>
      <c r="K57" s="147" t="s">
        <v>362</v>
      </c>
      <c r="L57" s="140">
        <f>$A56</f>
        <v>0</v>
      </c>
      <c r="M57" s="141">
        <v>99</v>
      </c>
      <c r="N57" s="122"/>
      <c r="O57" s="122"/>
      <c r="P57" s="122"/>
      <c r="Q57" s="122"/>
      <c r="R57" s="122"/>
      <c r="S57" s="122"/>
      <c r="T57" s="122"/>
      <c r="U57" s="122"/>
      <c r="V57" s="122"/>
      <c r="W57" s="122"/>
      <c r="X57" s="122"/>
    </row>
    <row r="58" spans="1:24" s="106" customFormat="1" ht="12" hidden="1">
      <c r="A58" s="132">
        <f>IF(ROW()&lt;=B$3,INDEX('FP'!F:F,B$2+ROW()-1)&amp;" - "&amp;INDEX('FP'!C:C,B$2+ROW()-1),"")</f>
        <v>0</v>
      </c>
      <c r="B58" s="139"/>
      <c r="C58" s="134">
        <f>IF(ROW()&lt;=B$3,INDEX('FP'!E:E,B$2+ROW()-1),"")</f>
        <v>0</v>
      </c>
      <c r="D58" s="116">
        <f>IF(ROW()&lt;=B$3,INDEX('FP'!F:F,B$2+ROW()-1),"")</f>
        <v>0</v>
      </c>
      <c r="E58" s="116">
        <f>IF(ROW()&lt;=B$3,INDEX('FP'!G:G,B$2+ROW()-1),"")</f>
        <v>0</v>
      </c>
      <c r="F58" s="116"/>
      <c r="G58" s="117">
        <f>IF(ROW()&lt;=B$3,INDEX('FP'!C:C,B$2+ROW()-1),"")</f>
        <v>0</v>
      </c>
      <c r="H58" s="118">
        <f t="shared" si="0"/>
        <v>0</v>
      </c>
      <c r="I58" s="119">
        <f>IF(ROW()&lt;=B$3,DSUM(A$103:I$50042,7,L58:M59),"")</f>
        <v>0</v>
      </c>
      <c r="J58" s="124">
        <f>$A57</f>
        <v>0</v>
      </c>
      <c r="K58" s="125">
        <v>99</v>
      </c>
      <c r="L58" s="148" t="s">
        <v>361</v>
      </c>
      <c r="M58" s="149" t="s">
        <v>362</v>
      </c>
      <c r="N58" s="122"/>
      <c r="O58" s="122"/>
      <c r="P58" s="122"/>
      <c r="Q58" s="122"/>
      <c r="R58" s="122"/>
      <c r="S58" s="122"/>
      <c r="T58" s="122"/>
      <c r="U58" s="122"/>
      <c r="V58" s="122"/>
      <c r="W58" s="122"/>
      <c r="X58" s="122"/>
    </row>
    <row r="59" spans="1:24" s="106" customFormat="1" ht="12" hidden="1">
      <c r="A59" s="132">
        <f>IF(ROW()&lt;=B$3,INDEX('FP'!F:F,B$2+ROW()-1)&amp;" - "&amp;INDEX('FP'!C:C,B$2+ROW()-1),"")</f>
        <v>0</v>
      </c>
      <c r="B59" s="139"/>
      <c r="C59" s="134">
        <f>IF(ROW()&lt;=B$3,INDEX('FP'!E:E,B$2+ROW()-1),"")</f>
        <v>0</v>
      </c>
      <c r="D59" s="116">
        <f>IF(ROW()&lt;=B$3,INDEX('FP'!F:F,B$2+ROW()-1),"")</f>
        <v>0</v>
      </c>
      <c r="E59" s="116">
        <f>IF(ROW()&lt;=B$3,INDEX('FP'!G:G,B$2+ROW()-1),"")</f>
        <v>0</v>
      </c>
      <c r="F59" s="116"/>
      <c r="G59" s="117">
        <f>IF(ROW()&lt;=B$3,INDEX('FP'!C:C,B$2+ROW()-1),"")</f>
        <v>0</v>
      </c>
      <c r="H59" s="118">
        <f t="shared" si="0"/>
        <v>0</v>
      </c>
      <c r="I59" s="119">
        <f>IF(ROW()&lt;=B$3,DSUM(A$103:I$50042,7,J59:K60),"")</f>
        <v>0</v>
      </c>
      <c r="J59" s="148" t="s">
        <v>361</v>
      </c>
      <c r="K59" s="149" t="s">
        <v>362</v>
      </c>
      <c r="L59" s="150">
        <f>$A58</f>
        <v>0</v>
      </c>
      <c r="M59" s="150">
        <v>99</v>
      </c>
      <c r="N59" s="122"/>
      <c r="O59" s="122"/>
      <c r="P59" s="122"/>
      <c r="Q59" s="122"/>
      <c r="R59" s="122"/>
      <c r="S59" s="122"/>
      <c r="T59" s="122"/>
      <c r="U59" s="122"/>
      <c r="V59" s="122"/>
      <c r="W59" s="122"/>
      <c r="X59" s="122"/>
    </row>
    <row r="60" spans="1:24" s="106" customFormat="1" ht="12" hidden="1">
      <c r="A60" s="132">
        <f>IF(ROW()&lt;=B$3,INDEX('FP'!F:F,B$2+ROW()-1)&amp;" - "&amp;INDEX('FP'!C:C,B$2+ROW()-1),"")</f>
        <v>0</v>
      </c>
      <c r="B60" s="139"/>
      <c r="C60" s="134">
        <f>IF(ROW()&lt;=B$3,INDEX('FP'!E:E,B$2+ROW()-1),"")</f>
        <v>0</v>
      </c>
      <c r="D60" s="116">
        <f>IF(ROW()&lt;=B$3,INDEX('FP'!F:F,B$2+ROW()-1),"")</f>
        <v>0</v>
      </c>
      <c r="E60" s="116">
        <f>IF(ROW()&lt;=B$3,INDEX('FP'!G:G,B$2+ROW()-1),"")</f>
        <v>0</v>
      </c>
      <c r="F60" s="116"/>
      <c r="G60" s="117">
        <f>IF(ROW()&lt;=B$3,INDEX('FP'!C:C,B$2+ROW()-1),"")</f>
        <v>0</v>
      </c>
      <c r="H60" s="118">
        <f t="shared" si="0"/>
        <v>0</v>
      </c>
      <c r="I60" s="119">
        <f>IF(ROW()&lt;=B$3,DSUM(A$103:I$50042,7,L60:M61),"")</f>
        <v>0</v>
      </c>
      <c r="J60" s="151">
        <f>$A59</f>
        <v>0</v>
      </c>
      <c r="K60" s="152">
        <v>99</v>
      </c>
      <c r="L60" s="137" t="s">
        <v>361</v>
      </c>
      <c r="M60" s="138" t="s">
        <v>362</v>
      </c>
      <c r="N60" s="122"/>
      <c r="O60" s="122"/>
      <c r="P60" s="122"/>
      <c r="Q60" s="122"/>
      <c r="R60" s="122"/>
      <c r="S60" s="122"/>
      <c r="T60" s="122"/>
      <c r="U60" s="122"/>
      <c r="V60" s="122"/>
      <c r="W60" s="122"/>
      <c r="X60" s="122"/>
    </row>
    <row r="61" spans="1:24" s="106" customFormat="1" ht="12" hidden="1">
      <c r="A61" s="132">
        <f>IF(ROW()&lt;=B$3,INDEX('FP'!F:F,B$2+ROW()-1)&amp;" - "&amp;INDEX('FP'!C:C,B$2+ROW()-1),"")</f>
        <v>0</v>
      </c>
      <c r="B61" s="139"/>
      <c r="C61" s="134">
        <f>IF(ROW()&lt;=B$3,INDEX('FP'!E:E,B$2+ROW()-1),"")</f>
        <v>0</v>
      </c>
      <c r="D61" s="116">
        <f>IF(ROW()&lt;=B$3,INDEX('FP'!F:F,B$2+ROW()-1),"")</f>
        <v>0</v>
      </c>
      <c r="E61" s="116">
        <f>IF(ROW()&lt;=B$3,INDEX('FP'!G:G,B$2+ROW()-1),"")</f>
        <v>0</v>
      </c>
      <c r="F61" s="116"/>
      <c r="G61" s="117">
        <f>IF(ROW()&lt;=B$3,INDEX('FP'!C:C,B$2+ROW()-1),"")</f>
        <v>0</v>
      </c>
      <c r="H61" s="118">
        <f t="shared" si="0"/>
        <v>0</v>
      </c>
      <c r="I61" s="119">
        <f>IF(ROW()&lt;=B$3,DSUM(A$103:I$50042,7,J61:K62),"")</f>
        <v>0</v>
      </c>
      <c r="J61" s="120" t="s">
        <v>361</v>
      </c>
      <c r="K61" s="147" t="s">
        <v>362</v>
      </c>
      <c r="L61" s="140">
        <f>$A60</f>
        <v>0</v>
      </c>
      <c r="M61" s="141">
        <v>99</v>
      </c>
      <c r="N61" s="122"/>
      <c r="O61" s="122"/>
      <c r="P61" s="122"/>
      <c r="Q61" s="122"/>
      <c r="R61" s="122"/>
      <c r="S61" s="122"/>
      <c r="T61" s="122"/>
      <c r="U61" s="122"/>
      <c r="V61" s="122"/>
      <c r="W61" s="122"/>
      <c r="X61" s="122"/>
    </row>
    <row r="62" spans="1:24" s="106" customFormat="1" ht="12" hidden="1">
      <c r="A62" s="132">
        <f>IF(ROW()&lt;=B$3,INDEX('FP'!F:F,B$2+ROW()-1)&amp;" - "&amp;INDEX('FP'!C:C,B$2+ROW()-1),"")</f>
        <v>0</v>
      </c>
      <c r="B62" s="139"/>
      <c r="C62" s="134">
        <f>IF(ROW()&lt;=B$3,INDEX('FP'!E:E,B$2+ROW()-1),"")</f>
        <v>0</v>
      </c>
      <c r="D62" s="116">
        <f>IF(ROW()&lt;=B$3,INDEX('FP'!F:F,B$2+ROW()-1),"")</f>
        <v>0</v>
      </c>
      <c r="E62" s="116">
        <f>IF(ROW()&lt;=B$3,INDEX('FP'!G:G,B$2+ROW()-1),"")</f>
        <v>0</v>
      </c>
      <c r="F62" s="116"/>
      <c r="G62" s="117">
        <f>IF(ROW()&lt;=B$3,INDEX('FP'!C:C,B$2+ROW()-1),"")</f>
        <v>0</v>
      </c>
      <c r="H62" s="118">
        <f t="shared" si="0"/>
        <v>0</v>
      </c>
      <c r="I62" s="119">
        <f>IF(ROW()&lt;=B$3,DSUM(A$103:I$50042,7,L62:M63),"")</f>
        <v>0</v>
      </c>
      <c r="J62" s="124">
        <f>$A61</f>
        <v>0</v>
      </c>
      <c r="K62" s="125">
        <v>99</v>
      </c>
      <c r="L62" s="148" t="s">
        <v>361</v>
      </c>
      <c r="M62" s="149" t="s">
        <v>362</v>
      </c>
      <c r="N62" s="122"/>
      <c r="O62" s="122"/>
      <c r="P62" s="122"/>
      <c r="Q62" s="122"/>
      <c r="R62" s="122"/>
      <c r="S62" s="122"/>
      <c r="T62" s="122"/>
      <c r="U62" s="122"/>
      <c r="V62" s="122"/>
      <c r="W62" s="122"/>
      <c r="X62" s="122"/>
    </row>
    <row r="63" spans="1:24" s="106" customFormat="1" ht="12" hidden="1">
      <c r="A63" s="132">
        <f>IF(ROW()&lt;=B$3,INDEX('FP'!F:F,B$2+ROW()-1)&amp;" - "&amp;INDEX('FP'!C:C,B$2+ROW()-1),"")</f>
        <v>0</v>
      </c>
      <c r="B63" s="139"/>
      <c r="C63" s="134">
        <f>IF(ROW()&lt;=B$3,INDEX('FP'!E:E,B$2+ROW()-1),"")</f>
        <v>0</v>
      </c>
      <c r="D63" s="116">
        <f>IF(ROW()&lt;=B$3,INDEX('FP'!F:F,B$2+ROW()-1),"")</f>
        <v>0</v>
      </c>
      <c r="E63" s="116">
        <f>IF(ROW()&lt;=B$3,INDEX('FP'!G:G,B$2+ROW()-1),"")</f>
        <v>0</v>
      </c>
      <c r="F63" s="116"/>
      <c r="G63" s="117">
        <f>IF(ROW()&lt;=B$3,INDEX('FP'!C:C,B$2+ROW()-1),"")</f>
        <v>0</v>
      </c>
      <c r="H63" s="118">
        <f t="shared" si="0"/>
        <v>0</v>
      </c>
      <c r="I63" s="119">
        <f>IF(ROW()&lt;=B$3,DSUM(A$103:I$50042,7,J63:K64),"")</f>
        <v>0</v>
      </c>
      <c r="J63" s="148" t="s">
        <v>361</v>
      </c>
      <c r="K63" s="149" t="s">
        <v>362</v>
      </c>
      <c r="L63" s="150">
        <f>$A62</f>
        <v>0</v>
      </c>
      <c r="M63" s="150">
        <v>99</v>
      </c>
      <c r="N63" s="122"/>
      <c r="O63" s="122"/>
      <c r="P63" s="122"/>
      <c r="Q63" s="122"/>
      <c r="R63" s="122"/>
      <c r="S63" s="122"/>
      <c r="T63" s="122"/>
      <c r="U63" s="122"/>
      <c r="V63" s="122"/>
      <c r="W63" s="122"/>
      <c r="X63" s="122"/>
    </row>
    <row r="64" spans="1:24" s="106" customFormat="1" ht="12" hidden="1">
      <c r="A64" s="132">
        <f>IF(ROW()&lt;=B$3,INDEX('FP'!F:F,B$2+ROW()-1)&amp;" - "&amp;INDEX('FP'!C:C,B$2+ROW()-1),"")</f>
        <v>0</v>
      </c>
      <c r="B64" s="139"/>
      <c r="C64" s="134">
        <f>IF(ROW()&lt;=B$3,INDEX('FP'!E:E,B$2+ROW()-1),"")</f>
        <v>0</v>
      </c>
      <c r="D64" s="116">
        <f>IF(ROW()&lt;=B$3,INDEX('FP'!F:F,B$2+ROW()-1),"")</f>
        <v>0</v>
      </c>
      <c r="E64" s="116">
        <f>IF(ROW()&lt;=B$3,INDEX('FP'!G:G,B$2+ROW()-1),"")</f>
        <v>0</v>
      </c>
      <c r="F64" s="116"/>
      <c r="G64" s="117">
        <f>IF(ROW()&lt;=B$3,INDEX('FP'!C:C,B$2+ROW()-1),"")</f>
        <v>0</v>
      </c>
      <c r="H64" s="118">
        <f t="shared" si="0"/>
        <v>0</v>
      </c>
      <c r="I64" s="119">
        <f>IF(ROW()&lt;=B$3,DSUM(A$103:I$50042,7,L64:M65),"")</f>
        <v>0</v>
      </c>
      <c r="J64" s="151">
        <f>$A63</f>
        <v>0</v>
      </c>
      <c r="K64" s="152">
        <v>99</v>
      </c>
      <c r="L64" s="137" t="s">
        <v>361</v>
      </c>
      <c r="M64" s="138" t="s">
        <v>362</v>
      </c>
      <c r="N64" s="122"/>
      <c r="O64" s="122"/>
      <c r="P64" s="122"/>
      <c r="Q64" s="122"/>
      <c r="R64" s="122"/>
      <c r="S64" s="122"/>
      <c r="T64" s="122"/>
      <c r="U64" s="122"/>
      <c r="V64" s="122"/>
      <c r="W64" s="122"/>
      <c r="X64" s="122"/>
    </row>
    <row r="65" spans="1:24" s="106" customFormat="1" ht="12" hidden="1">
      <c r="A65" s="132">
        <f>IF(ROW()&lt;=B$3,INDEX('FP'!F:F,B$2+ROW()-1)&amp;" - "&amp;INDEX('FP'!C:C,B$2+ROW()-1),"")</f>
        <v>0</v>
      </c>
      <c r="B65" s="139"/>
      <c r="C65" s="134">
        <f>IF(ROW()&lt;=B$3,INDEX('FP'!E:E,B$2+ROW()-1),"")</f>
        <v>0</v>
      </c>
      <c r="D65" s="116">
        <f>IF(ROW()&lt;=B$3,INDEX('FP'!F:F,B$2+ROW()-1),"")</f>
        <v>0</v>
      </c>
      <c r="E65" s="116">
        <f>IF(ROW()&lt;=B$3,INDEX('FP'!G:G,B$2+ROW()-1),"")</f>
        <v>0</v>
      </c>
      <c r="F65" s="116"/>
      <c r="G65" s="117">
        <f>IF(ROW()&lt;=B$3,INDEX('FP'!C:C,B$2+ROW()-1),"")</f>
        <v>0</v>
      </c>
      <c r="H65" s="118">
        <f t="shared" si="0"/>
        <v>0</v>
      </c>
      <c r="I65" s="119">
        <f>IF(ROW()&lt;=B$3,DSUM(A$103:I$50042,7,J65:K66),"")</f>
        <v>0</v>
      </c>
      <c r="J65" s="120" t="s">
        <v>361</v>
      </c>
      <c r="K65" s="147" t="s">
        <v>362</v>
      </c>
      <c r="L65" s="140">
        <f>$A64</f>
        <v>0</v>
      </c>
      <c r="M65" s="141">
        <v>99</v>
      </c>
      <c r="N65" s="122"/>
      <c r="O65" s="122"/>
      <c r="P65" s="122"/>
      <c r="Q65" s="122"/>
      <c r="R65" s="122"/>
      <c r="S65" s="122"/>
      <c r="T65" s="122"/>
      <c r="U65" s="122"/>
      <c r="V65" s="122"/>
      <c r="W65" s="122"/>
      <c r="X65" s="122"/>
    </row>
    <row r="66" spans="1:24" s="106" customFormat="1" ht="12" hidden="1">
      <c r="A66" s="132">
        <f>IF(ROW()&lt;=B$3,INDEX('FP'!F:F,B$2+ROW()-1)&amp;" - "&amp;INDEX('FP'!C:C,B$2+ROW()-1),"")</f>
        <v>0</v>
      </c>
      <c r="B66" s="139"/>
      <c r="C66" s="134">
        <f>IF(ROW()&lt;=B$3,INDEX('FP'!E:E,B$2+ROW()-1),"")</f>
        <v>0</v>
      </c>
      <c r="D66" s="116">
        <f>IF(ROW()&lt;=B$3,INDEX('FP'!F:F,B$2+ROW()-1),"")</f>
        <v>0</v>
      </c>
      <c r="E66" s="116">
        <f>IF(ROW()&lt;=B$3,INDEX('FP'!G:G,B$2+ROW()-1),"")</f>
        <v>0</v>
      </c>
      <c r="F66" s="116"/>
      <c r="G66" s="117">
        <f>IF(ROW()&lt;=B$3,INDEX('FP'!C:C,B$2+ROW()-1),"")</f>
        <v>0</v>
      </c>
      <c r="H66" s="118">
        <f t="shared" si="0"/>
        <v>0</v>
      </c>
      <c r="I66" s="119">
        <f>IF(ROW()&lt;=B$3,DSUM(A$103:I$50042,7,L66:M67),"")</f>
        <v>0</v>
      </c>
      <c r="J66" s="124">
        <f>$A65</f>
        <v>0</v>
      </c>
      <c r="K66" s="125">
        <v>99</v>
      </c>
      <c r="L66" s="148" t="s">
        <v>361</v>
      </c>
      <c r="M66" s="149" t="s">
        <v>362</v>
      </c>
      <c r="N66" s="122"/>
      <c r="O66" s="122"/>
      <c r="P66" s="122"/>
      <c r="Q66" s="122"/>
      <c r="R66" s="122"/>
      <c r="S66" s="122"/>
      <c r="T66" s="122"/>
      <c r="U66" s="122"/>
      <c r="V66" s="122"/>
      <c r="W66" s="122"/>
      <c r="X66" s="122"/>
    </row>
    <row r="67" spans="1:24" s="106" customFormat="1" ht="12" hidden="1">
      <c r="A67" s="132">
        <f>IF(ROW()&lt;=B$3,INDEX('FP'!F:F,B$2+ROW()-1)&amp;" - "&amp;INDEX('FP'!C:C,B$2+ROW()-1),"")</f>
        <v>0</v>
      </c>
      <c r="B67" s="139"/>
      <c r="C67" s="134">
        <f>IF(ROW()&lt;=B$3,INDEX('FP'!E:E,B$2+ROW()-1),"")</f>
        <v>0</v>
      </c>
      <c r="D67" s="116">
        <f>IF(ROW()&lt;=B$3,INDEX('FP'!F:F,B$2+ROW()-1),"")</f>
        <v>0</v>
      </c>
      <c r="E67" s="116">
        <f>IF(ROW()&lt;=B$3,INDEX('FP'!G:G,B$2+ROW()-1),"")</f>
        <v>0</v>
      </c>
      <c r="F67" s="116"/>
      <c r="G67" s="117">
        <f>IF(ROW()&lt;=B$3,INDEX('FP'!C:C,B$2+ROW()-1),"")</f>
        <v>0</v>
      </c>
      <c r="H67" s="118">
        <f t="shared" si="0"/>
        <v>0</v>
      </c>
      <c r="I67" s="119">
        <f>IF(ROW()&lt;=B$3,DSUM(A$103:I$50042,7,J67:K68),"")</f>
        <v>0</v>
      </c>
      <c r="J67" s="148" t="s">
        <v>361</v>
      </c>
      <c r="K67" s="149" t="s">
        <v>362</v>
      </c>
      <c r="L67" s="150">
        <f>$A66</f>
        <v>0</v>
      </c>
      <c r="M67" s="150">
        <v>99</v>
      </c>
      <c r="N67" s="122"/>
      <c r="O67" s="122"/>
      <c r="P67" s="122"/>
      <c r="Q67" s="122"/>
      <c r="R67" s="122"/>
      <c r="S67" s="122"/>
      <c r="T67" s="122"/>
      <c r="U67" s="122"/>
      <c r="V67" s="122"/>
      <c r="W67" s="122"/>
      <c r="X67" s="122"/>
    </row>
    <row r="68" spans="1:24" s="106" customFormat="1" ht="12" hidden="1">
      <c r="A68" s="132">
        <f>IF(ROW()&lt;=B$3,INDEX('FP'!F:F,B$2+ROW()-1)&amp;" - "&amp;INDEX('FP'!C:C,B$2+ROW()-1),"")</f>
        <v>0</v>
      </c>
      <c r="B68" s="139"/>
      <c r="C68" s="134">
        <f>IF(ROW()&lt;=B$3,INDEX('FP'!E:E,B$2+ROW()-1),"")</f>
        <v>0</v>
      </c>
      <c r="D68" s="116">
        <f>IF(ROW()&lt;=B$3,INDEX('FP'!F:F,B$2+ROW()-1),"")</f>
        <v>0</v>
      </c>
      <c r="E68" s="116">
        <f>IF(ROW()&lt;=B$3,INDEX('FP'!G:G,B$2+ROW()-1),"")</f>
        <v>0</v>
      </c>
      <c r="F68" s="116"/>
      <c r="G68" s="117">
        <f>IF(ROW()&lt;=B$3,INDEX('FP'!C:C,B$2+ROW()-1),"")</f>
        <v>0</v>
      </c>
      <c r="H68" s="118">
        <f t="shared" si="0"/>
        <v>0</v>
      </c>
      <c r="I68" s="119">
        <f>IF(ROW()&lt;=B$3,DSUM(A$103:I$50042,7,L68:M69),"")</f>
        <v>0</v>
      </c>
      <c r="J68" s="151">
        <f>$A67</f>
        <v>0</v>
      </c>
      <c r="K68" s="152">
        <v>99</v>
      </c>
      <c r="L68" s="137" t="s">
        <v>361</v>
      </c>
      <c r="M68" s="138" t="s">
        <v>362</v>
      </c>
      <c r="N68" s="122"/>
      <c r="O68" s="122"/>
      <c r="P68" s="122"/>
      <c r="Q68" s="122"/>
      <c r="R68" s="122"/>
      <c r="S68" s="122"/>
      <c r="T68" s="122"/>
      <c r="U68" s="122"/>
      <c r="V68" s="122"/>
      <c r="W68" s="122"/>
      <c r="X68" s="122"/>
    </row>
    <row r="69" spans="1:24" s="106" customFormat="1" ht="12" hidden="1">
      <c r="A69" s="132">
        <f>IF(ROW()&lt;=B$3,INDEX('FP'!F:F,B$2+ROW()-1)&amp;" - "&amp;INDEX('FP'!C:C,B$2+ROW()-1),"")</f>
        <v>0</v>
      </c>
      <c r="B69" s="139"/>
      <c r="C69" s="134">
        <f>IF(ROW()&lt;=B$3,INDEX('FP'!E:E,B$2+ROW()-1),"")</f>
        <v>0</v>
      </c>
      <c r="D69" s="116">
        <f>IF(ROW()&lt;=B$3,INDEX('FP'!F:F,B$2+ROW()-1),"")</f>
        <v>0</v>
      </c>
      <c r="E69" s="116">
        <f>IF(ROW()&lt;=B$3,INDEX('FP'!G:G,B$2+ROW()-1),"")</f>
        <v>0</v>
      </c>
      <c r="F69" s="116"/>
      <c r="G69" s="117">
        <f>IF(ROW()&lt;=B$3,INDEX('FP'!C:C,B$2+ROW()-1),"")</f>
        <v>0</v>
      </c>
      <c r="H69" s="118">
        <f t="shared" si="0"/>
        <v>0</v>
      </c>
      <c r="I69" s="119">
        <f>IF(ROW()&lt;=B$3,DSUM(A$103:I$50042,7,J69:K70),"")</f>
        <v>0</v>
      </c>
      <c r="J69" s="120" t="s">
        <v>361</v>
      </c>
      <c r="K69" s="147" t="s">
        <v>362</v>
      </c>
      <c r="L69" s="140">
        <f>$A68</f>
        <v>0</v>
      </c>
      <c r="M69" s="141">
        <v>99</v>
      </c>
      <c r="N69" s="122"/>
      <c r="O69" s="122"/>
      <c r="P69" s="122"/>
      <c r="Q69" s="122"/>
      <c r="R69" s="122"/>
      <c r="S69" s="122"/>
      <c r="T69" s="122"/>
      <c r="U69" s="122"/>
      <c r="V69" s="122"/>
      <c r="W69" s="122"/>
      <c r="X69" s="122"/>
    </row>
    <row r="70" spans="1:24" s="106" customFormat="1" ht="12" hidden="1">
      <c r="A70" s="132">
        <f>IF(ROW()&lt;=B$3,INDEX('FP'!F:F,B$2+ROW()-1)&amp;" - "&amp;INDEX('FP'!C:C,B$2+ROW()-1),"")</f>
        <v>0</v>
      </c>
      <c r="B70" s="139"/>
      <c r="C70" s="134">
        <f>IF(ROW()&lt;=B$3,INDEX('FP'!E:E,B$2+ROW()-1),"")</f>
        <v>0</v>
      </c>
      <c r="D70" s="116">
        <f>IF(ROW()&lt;=B$3,INDEX('FP'!F:F,B$2+ROW()-1),"")</f>
        <v>0</v>
      </c>
      <c r="E70" s="116">
        <f>IF(ROW()&lt;=B$3,INDEX('FP'!G:G,B$2+ROW()-1),"")</f>
        <v>0</v>
      </c>
      <c r="F70" s="116"/>
      <c r="G70" s="117">
        <f>IF(ROW()&lt;=B$3,INDEX('FP'!C:C,B$2+ROW()-1),"")</f>
        <v>0</v>
      </c>
      <c r="H70" s="118">
        <f t="shared" si="0"/>
        <v>0</v>
      </c>
      <c r="I70" s="119">
        <f>IF(ROW()&lt;=B$3,DSUM(A$103:I$50042,7,L70:M71),"")</f>
        <v>0</v>
      </c>
      <c r="J70" s="124">
        <f>$A69</f>
        <v>0</v>
      </c>
      <c r="K70" s="125">
        <v>99</v>
      </c>
      <c r="L70" s="148" t="s">
        <v>361</v>
      </c>
      <c r="M70" s="149" t="s">
        <v>362</v>
      </c>
      <c r="N70" s="122"/>
      <c r="O70" s="122"/>
      <c r="P70" s="122"/>
      <c r="Q70" s="122"/>
      <c r="R70" s="122"/>
      <c r="S70" s="122"/>
      <c r="T70" s="122"/>
      <c r="U70" s="122"/>
      <c r="V70" s="122"/>
      <c r="W70" s="122"/>
      <c r="X70" s="122"/>
    </row>
    <row r="71" spans="1:24" s="106" customFormat="1" ht="12" hidden="1">
      <c r="A71" s="132">
        <f>IF(ROW()&lt;=B$3,INDEX('FP'!F:F,B$2+ROW()-1)&amp;" - "&amp;INDEX('FP'!C:C,B$2+ROW()-1),"")</f>
        <v>0</v>
      </c>
      <c r="B71" s="139"/>
      <c r="C71" s="134">
        <f>IF(ROW()&lt;=B$3,INDEX('FP'!E:E,B$2+ROW()-1),"")</f>
        <v>0</v>
      </c>
      <c r="D71" s="116">
        <f>IF(ROW()&lt;=B$3,INDEX('FP'!F:F,B$2+ROW()-1),"")</f>
        <v>0</v>
      </c>
      <c r="E71" s="116">
        <f>IF(ROW()&lt;=B$3,INDEX('FP'!G:G,B$2+ROW()-1),"")</f>
        <v>0</v>
      </c>
      <c r="F71" s="116"/>
      <c r="G71" s="117">
        <f>IF(ROW()&lt;=B$3,INDEX('FP'!C:C,B$2+ROW()-1),"")</f>
        <v>0</v>
      </c>
      <c r="H71" s="118">
        <f t="shared" si="0"/>
        <v>0</v>
      </c>
      <c r="I71" s="119">
        <f>IF(ROW()&lt;=B$3,DSUM(A$103:I$50042,7,J71:K72),"")</f>
        <v>0</v>
      </c>
      <c r="J71" s="148" t="s">
        <v>361</v>
      </c>
      <c r="K71" s="149" t="s">
        <v>362</v>
      </c>
      <c r="L71" s="150">
        <f>$A70</f>
        <v>0</v>
      </c>
      <c r="M71" s="150">
        <v>99</v>
      </c>
      <c r="N71" s="122"/>
      <c r="O71" s="122"/>
      <c r="P71" s="122"/>
      <c r="Q71" s="122"/>
      <c r="R71" s="122"/>
      <c r="S71" s="122"/>
      <c r="T71" s="122"/>
      <c r="U71" s="122"/>
      <c r="V71" s="122"/>
      <c r="W71" s="122"/>
      <c r="X71" s="122"/>
    </row>
    <row r="72" spans="1:24" s="106" customFormat="1" ht="12" hidden="1">
      <c r="A72" s="132">
        <f>IF(ROW()&lt;=B$3,INDEX('FP'!F:F,B$2+ROW()-1)&amp;" - "&amp;INDEX('FP'!C:C,B$2+ROW()-1),"")</f>
        <v>0</v>
      </c>
      <c r="B72" s="139"/>
      <c r="C72" s="134">
        <f>IF(ROW()&lt;=B$3,INDEX('FP'!E:E,B$2+ROW()-1),"")</f>
        <v>0</v>
      </c>
      <c r="D72" s="116">
        <f>IF(ROW()&lt;=B$3,INDEX('FP'!F:F,B$2+ROW()-1),"")</f>
        <v>0</v>
      </c>
      <c r="E72" s="116">
        <f>IF(ROW()&lt;=B$3,INDEX('FP'!G:G,B$2+ROW()-1),"")</f>
        <v>0</v>
      </c>
      <c r="F72" s="116"/>
      <c r="G72" s="117">
        <f>IF(ROW()&lt;=B$3,INDEX('FP'!C:C,B$2+ROW()-1),"")</f>
        <v>0</v>
      </c>
      <c r="H72" s="118">
        <f t="shared" si="0"/>
        <v>0</v>
      </c>
      <c r="I72" s="119">
        <f>IF(ROW()&lt;=B$3,DSUM(A$103:I$50042,7,L72:M73),"")</f>
        <v>0</v>
      </c>
      <c r="J72" s="151">
        <f>$A71</f>
        <v>0</v>
      </c>
      <c r="K72" s="152">
        <v>99</v>
      </c>
      <c r="L72" s="137" t="s">
        <v>361</v>
      </c>
      <c r="M72" s="138" t="s">
        <v>362</v>
      </c>
      <c r="N72" s="122"/>
      <c r="O72" s="122"/>
      <c r="P72" s="122"/>
      <c r="Q72" s="122"/>
      <c r="R72" s="122"/>
      <c r="S72" s="122"/>
      <c r="T72" s="122"/>
      <c r="U72" s="122"/>
      <c r="V72" s="122"/>
      <c r="W72" s="122"/>
      <c r="X72" s="122"/>
    </row>
    <row r="73" spans="1:24" s="106" customFormat="1" ht="12" hidden="1">
      <c r="A73" s="132">
        <f>IF(ROW()&lt;=B$3,INDEX('FP'!F:F,B$2+ROW()-1)&amp;" - "&amp;INDEX('FP'!C:C,B$2+ROW()-1),"")</f>
        <v>0</v>
      </c>
      <c r="B73" s="139"/>
      <c r="C73" s="134">
        <f>IF(ROW()&lt;=B$3,INDEX('FP'!E:E,B$2+ROW()-1),"")</f>
        <v>0</v>
      </c>
      <c r="D73" s="116">
        <f>IF(ROW()&lt;=B$3,INDEX('FP'!F:F,B$2+ROW()-1),"")</f>
        <v>0</v>
      </c>
      <c r="E73" s="116">
        <f>IF(ROW()&lt;=B$3,INDEX('FP'!G:G,B$2+ROW()-1),"")</f>
        <v>0</v>
      </c>
      <c r="F73" s="116"/>
      <c r="G73" s="117">
        <f>IF(ROW()&lt;=B$3,INDEX('FP'!C:C,B$2+ROW()-1),"")</f>
        <v>0</v>
      </c>
      <c r="H73" s="118">
        <f t="shared" si="0"/>
        <v>0</v>
      </c>
      <c r="I73" s="119">
        <f>IF(ROW()&lt;=B$3,DSUM(A$103:I$50042,7,J73:K74),"")</f>
        <v>0</v>
      </c>
      <c r="J73" s="120" t="s">
        <v>361</v>
      </c>
      <c r="K73" s="147" t="s">
        <v>362</v>
      </c>
      <c r="L73" s="140">
        <f>$A72</f>
        <v>0</v>
      </c>
      <c r="M73" s="141">
        <v>99</v>
      </c>
      <c r="N73" s="122"/>
      <c r="O73" s="122"/>
      <c r="P73" s="122"/>
      <c r="Q73" s="122"/>
      <c r="R73" s="122"/>
      <c r="S73" s="122"/>
      <c r="T73" s="122"/>
      <c r="U73" s="122"/>
      <c r="V73" s="122"/>
      <c r="W73" s="122"/>
      <c r="X73" s="122"/>
    </row>
    <row r="74" spans="1:24" s="106" customFormat="1" ht="12" hidden="1">
      <c r="A74" s="132">
        <f>IF(ROW()&lt;=B$3,INDEX('FP'!F:F,B$2+ROW()-1)&amp;" - "&amp;INDEX('FP'!C:C,B$2+ROW()-1),"")</f>
        <v>0</v>
      </c>
      <c r="B74" s="139"/>
      <c r="C74" s="134">
        <f>IF(ROW()&lt;=B$3,INDEX('FP'!E:E,B$2+ROW()-1),"")</f>
        <v>0</v>
      </c>
      <c r="D74" s="116">
        <f>IF(ROW()&lt;=B$3,INDEX('FP'!F:F,B$2+ROW()-1),"")</f>
        <v>0</v>
      </c>
      <c r="E74" s="116">
        <f>IF(ROW()&lt;=B$3,INDEX('FP'!G:G,B$2+ROW()-1),"")</f>
        <v>0</v>
      </c>
      <c r="F74" s="116"/>
      <c r="G74" s="117">
        <f>IF(ROW()&lt;=B$3,INDEX('FP'!C:C,B$2+ROW()-1),"")</f>
        <v>0</v>
      </c>
      <c r="H74" s="118">
        <f t="shared" si="0"/>
        <v>0</v>
      </c>
      <c r="I74" s="119">
        <f>IF(ROW()&lt;=B$3,DSUM(A$103:I$50042,7,L74:M75),"")</f>
        <v>0</v>
      </c>
      <c r="J74" s="124">
        <f>$A73</f>
        <v>0</v>
      </c>
      <c r="K74" s="125">
        <v>99</v>
      </c>
      <c r="L74" s="148" t="s">
        <v>361</v>
      </c>
      <c r="M74" s="149" t="s">
        <v>362</v>
      </c>
      <c r="N74" s="122"/>
      <c r="O74" s="122"/>
      <c r="P74" s="122"/>
      <c r="Q74" s="122"/>
      <c r="R74" s="122"/>
      <c r="S74" s="122"/>
      <c r="T74" s="122"/>
      <c r="U74" s="122"/>
      <c r="V74" s="122"/>
      <c r="W74" s="122"/>
      <c r="X74" s="122"/>
    </row>
    <row r="75" spans="1:24" s="106" customFormat="1" ht="12" hidden="1">
      <c r="A75" s="132">
        <f>IF(ROW()&lt;=B$3,INDEX('FP'!F:F,B$2+ROW()-1)&amp;" - "&amp;INDEX('FP'!C:C,B$2+ROW()-1),"")</f>
        <v>0</v>
      </c>
      <c r="B75" s="139"/>
      <c r="C75" s="134">
        <f>IF(ROW()&lt;=B$3,INDEX('FP'!E:E,B$2+ROW()-1),"")</f>
        <v>0</v>
      </c>
      <c r="D75" s="116">
        <f>IF(ROW()&lt;=B$3,INDEX('FP'!F:F,B$2+ROW()-1),"")</f>
        <v>0</v>
      </c>
      <c r="E75" s="116">
        <f>IF(ROW()&lt;=B$3,INDEX('FP'!G:G,B$2+ROW()-1),"")</f>
        <v>0</v>
      </c>
      <c r="F75" s="116"/>
      <c r="G75" s="117">
        <f>IF(ROW()&lt;=B$3,INDEX('FP'!C:C,B$2+ROW()-1),"")</f>
        <v>0</v>
      </c>
      <c r="H75" s="118">
        <f t="shared" si="0"/>
        <v>0</v>
      </c>
      <c r="I75" s="119">
        <f>IF(ROW()&lt;=B$3,DSUM(A$103:I$50042,7,J75:K76),"")</f>
        <v>0</v>
      </c>
      <c r="J75" s="148" t="s">
        <v>361</v>
      </c>
      <c r="K75" s="149" t="s">
        <v>362</v>
      </c>
      <c r="L75" s="150">
        <f>$A74</f>
        <v>0</v>
      </c>
      <c r="M75" s="150">
        <v>99</v>
      </c>
      <c r="N75" s="122"/>
      <c r="O75" s="122"/>
      <c r="P75" s="122"/>
      <c r="Q75" s="122"/>
      <c r="R75" s="122"/>
      <c r="S75" s="122"/>
      <c r="T75" s="122"/>
      <c r="U75" s="122"/>
      <c r="V75" s="122"/>
      <c r="W75" s="122"/>
      <c r="X75" s="122"/>
    </row>
    <row r="76" spans="1:24" s="106" customFormat="1" ht="12" hidden="1">
      <c r="A76" s="132">
        <f>IF(ROW()&lt;=B$3,INDEX('FP'!F:F,B$2+ROW()-1)&amp;" - "&amp;INDEX('FP'!C:C,B$2+ROW()-1),"")</f>
        <v>0</v>
      </c>
      <c r="B76" s="139"/>
      <c r="C76" s="134">
        <f>IF(ROW()&lt;=B$3,INDEX('FP'!E:E,B$2+ROW()-1),"")</f>
        <v>0</v>
      </c>
      <c r="D76" s="116">
        <f>IF(ROW()&lt;=B$3,INDEX('FP'!F:F,B$2+ROW()-1),"")</f>
        <v>0</v>
      </c>
      <c r="E76" s="116">
        <f>IF(ROW()&lt;=B$3,INDEX('FP'!G:G,B$2+ROW()-1),"")</f>
        <v>0</v>
      </c>
      <c r="F76" s="116"/>
      <c r="G76" s="117">
        <f>IF(ROW()&lt;=B$3,INDEX('FP'!C:C,B$2+ROW()-1),"")</f>
        <v>0</v>
      </c>
      <c r="H76" s="118">
        <f t="shared" si="0"/>
        <v>0</v>
      </c>
      <c r="I76" s="119">
        <f>IF(ROW()&lt;=B$3,DSUM(A$103:I$50042,7,L76:M77),"")</f>
        <v>0</v>
      </c>
      <c r="J76" s="151">
        <f>$A75</f>
        <v>0</v>
      </c>
      <c r="K76" s="152">
        <v>99</v>
      </c>
      <c r="L76" s="137" t="s">
        <v>361</v>
      </c>
      <c r="M76" s="138" t="s">
        <v>362</v>
      </c>
      <c r="N76" s="122"/>
      <c r="O76" s="122"/>
      <c r="P76" s="122"/>
      <c r="Q76" s="122"/>
      <c r="R76" s="122"/>
      <c r="S76" s="122"/>
      <c r="T76" s="122"/>
      <c r="U76" s="122"/>
      <c r="V76" s="122"/>
      <c r="W76" s="122"/>
      <c r="X76" s="122"/>
    </row>
    <row r="77" spans="1:24" s="106" customFormat="1" ht="12" hidden="1">
      <c r="A77" s="132">
        <f>IF(ROW()&lt;=B$3,INDEX('FP'!F:F,B$2+ROW()-1)&amp;" - "&amp;INDEX('FP'!C:C,B$2+ROW()-1),"")</f>
        <v>0</v>
      </c>
      <c r="B77" s="139"/>
      <c r="C77" s="134">
        <f>IF(ROW()&lt;=B$3,INDEX('FP'!E:E,B$2+ROW()-1),"")</f>
        <v>0</v>
      </c>
      <c r="D77" s="116">
        <f>IF(ROW()&lt;=B$3,INDEX('FP'!F:F,B$2+ROW()-1),"")</f>
        <v>0</v>
      </c>
      <c r="E77" s="116">
        <f>IF(ROW()&lt;=B$3,INDEX('FP'!G:G,B$2+ROW()-1),"")</f>
        <v>0</v>
      </c>
      <c r="F77" s="116"/>
      <c r="G77" s="117">
        <f>IF(ROW()&lt;=B$3,INDEX('FP'!C:C,B$2+ROW()-1),"")</f>
        <v>0</v>
      </c>
      <c r="H77" s="118">
        <f t="shared" si="0"/>
        <v>0</v>
      </c>
      <c r="I77" s="119">
        <f>IF(ROW()&lt;=B$3,DSUM(A$103:I$50042,7,J77:K78),"")</f>
        <v>0</v>
      </c>
      <c r="J77" s="120" t="s">
        <v>361</v>
      </c>
      <c r="K77" s="147" t="s">
        <v>362</v>
      </c>
      <c r="L77" s="140">
        <f>$A76</f>
        <v>0</v>
      </c>
      <c r="M77" s="141">
        <v>99</v>
      </c>
      <c r="N77" s="122"/>
      <c r="O77" s="122"/>
      <c r="P77" s="122"/>
      <c r="Q77" s="122"/>
      <c r="R77" s="122"/>
      <c r="S77" s="122"/>
      <c r="T77" s="122"/>
      <c r="U77" s="122"/>
      <c r="V77" s="122"/>
      <c r="W77" s="122"/>
      <c r="X77" s="122"/>
    </row>
    <row r="78" spans="1:24" s="106" customFormat="1" ht="12" hidden="1">
      <c r="A78" s="132">
        <f>IF(ROW()&lt;=B$3,INDEX('FP'!F:F,B$2+ROW()-1)&amp;" - "&amp;INDEX('FP'!C:C,B$2+ROW()-1),"")</f>
        <v>0</v>
      </c>
      <c r="B78" s="139"/>
      <c r="C78" s="134">
        <f>IF(ROW()&lt;=B$3,INDEX('FP'!E:E,B$2+ROW()-1),"")</f>
        <v>0</v>
      </c>
      <c r="D78" s="116">
        <f>IF(ROW()&lt;=B$3,INDEX('FP'!F:F,B$2+ROW()-1),"")</f>
        <v>0</v>
      </c>
      <c r="E78" s="116">
        <f>IF(ROW()&lt;=B$3,INDEX('FP'!G:G,B$2+ROW()-1),"")</f>
        <v>0</v>
      </c>
      <c r="F78" s="116"/>
      <c r="G78" s="117">
        <f>IF(ROW()&lt;=B$3,INDEX('FP'!C:C,B$2+ROW()-1),"")</f>
        <v>0</v>
      </c>
      <c r="H78" s="118">
        <f t="shared" si="0"/>
        <v>0</v>
      </c>
      <c r="I78" s="119">
        <f>IF(ROW()&lt;=B$3,DSUM(A$103:I$50042,7,L78:M79),"")</f>
        <v>0</v>
      </c>
      <c r="J78" s="124">
        <f>$A77</f>
        <v>0</v>
      </c>
      <c r="K78" s="125">
        <v>99</v>
      </c>
      <c r="L78" s="148" t="s">
        <v>361</v>
      </c>
      <c r="M78" s="149" t="s">
        <v>362</v>
      </c>
      <c r="N78" s="122"/>
      <c r="O78" s="122"/>
      <c r="P78" s="122"/>
      <c r="Q78" s="122"/>
      <c r="R78" s="122"/>
      <c r="S78" s="122"/>
      <c r="T78" s="122"/>
      <c r="U78" s="122"/>
      <c r="V78" s="122"/>
      <c r="W78" s="122"/>
      <c r="X78" s="122"/>
    </row>
    <row r="79" spans="1:24" s="106" customFormat="1" ht="12" hidden="1">
      <c r="A79" s="132">
        <f>IF(ROW()&lt;=B$3,INDEX('FP'!F:F,B$2+ROW()-1)&amp;" - "&amp;INDEX('FP'!C:C,B$2+ROW()-1),"")</f>
        <v>0</v>
      </c>
      <c r="B79" s="139"/>
      <c r="C79" s="134">
        <f>IF(ROW()&lt;=B$3,INDEX('FP'!E:E,B$2+ROW()-1),"")</f>
        <v>0</v>
      </c>
      <c r="D79" s="116">
        <f>IF(ROW()&lt;=B$3,INDEX('FP'!F:F,B$2+ROW()-1),"")</f>
        <v>0</v>
      </c>
      <c r="E79" s="116">
        <f>IF(ROW()&lt;=B$3,INDEX('FP'!G:G,B$2+ROW()-1),"")</f>
        <v>0</v>
      </c>
      <c r="F79" s="116"/>
      <c r="G79" s="117">
        <f>IF(ROW()&lt;=B$3,INDEX('FP'!C:C,B$2+ROW()-1),"")</f>
        <v>0</v>
      </c>
      <c r="H79" s="118">
        <f t="shared" si="0"/>
        <v>0</v>
      </c>
      <c r="I79" s="119">
        <f>IF(ROW()&lt;=B$3,DSUM(A$103:I$50042,7,J79:K80),"")</f>
        <v>0</v>
      </c>
      <c r="J79" s="148" t="s">
        <v>361</v>
      </c>
      <c r="K79" s="149" t="s">
        <v>362</v>
      </c>
      <c r="L79" s="150">
        <f>$A78</f>
        <v>0</v>
      </c>
      <c r="M79" s="150">
        <v>99</v>
      </c>
      <c r="N79" s="122"/>
      <c r="O79" s="122"/>
      <c r="P79" s="122"/>
      <c r="Q79" s="122"/>
      <c r="R79" s="122"/>
      <c r="S79" s="122"/>
      <c r="T79" s="122"/>
      <c r="U79" s="122"/>
      <c r="V79" s="122"/>
      <c r="W79" s="122"/>
      <c r="X79" s="122"/>
    </row>
    <row r="80" spans="1:24" s="106" customFormat="1" ht="12" hidden="1">
      <c r="A80" s="132">
        <f>IF(ROW()&lt;=B$3,INDEX('FP'!F:F,B$2+ROW()-1)&amp;" - "&amp;INDEX('FP'!C:C,B$2+ROW()-1),"")</f>
        <v>0</v>
      </c>
      <c r="B80" s="139"/>
      <c r="C80" s="134">
        <f>IF(ROW()&lt;=B$3,INDEX('FP'!E:E,B$2+ROW()-1),"")</f>
        <v>0</v>
      </c>
      <c r="D80" s="116">
        <f>IF(ROW()&lt;=B$3,INDEX('FP'!F:F,B$2+ROW()-1),"")</f>
        <v>0</v>
      </c>
      <c r="E80" s="116">
        <f>IF(ROW()&lt;=B$3,INDEX('FP'!G:G,B$2+ROW()-1),"")</f>
        <v>0</v>
      </c>
      <c r="F80" s="116"/>
      <c r="G80" s="117">
        <f>IF(ROW()&lt;=B$3,INDEX('FP'!C:C,B$2+ROW()-1),"")</f>
        <v>0</v>
      </c>
      <c r="H80" s="118">
        <f t="shared" si="0"/>
        <v>0</v>
      </c>
      <c r="I80" s="119">
        <f>IF(ROW()&lt;=B$3,DSUM(A$103:I$50042,7,L80:M81),"")</f>
        <v>0</v>
      </c>
      <c r="J80" s="151">
        <f>$A79</f>
        <v>0</v>
      </c>
      <c r="K80" s="152">
        <v>99</v>
      </c>
      <c r="L80" s="137" t="s">
        <v>361</v>
      </c>
      <c r="M80" s="138" t="s">
        <v>362</v>
      </c>
      <c r="N80" s="122"/>
      <c r="O80" s="122"/>
      <c r="P80" s="122"/>
      <c r="Q80" s="122"/>
      <c r="R80" s="122"/>
      <c r="S80" s="122"/>
      <c r="T80" s="122"/>
      <c r="U80" s="122"/>
      <c r="V80" s="122"/>
      <c r="W80" s="122"/>
      <c r="X80" s="122"/>
    </row>
    <row r="81" spans="1:24" s="106" customFormat="1" ht="12" hidden="1">
      <c r="A81" s="132">
        <f>IF(ROW()&lt;=B$3,INDEX('FP'!F:F,B$2+ROW()-1)&amp;" - "&amp;INDEX('FP'!C:C,B$2+ROW()-1),"")</f>
        <v>0</v>
      </c>
      <c r="B81" s="139"/>
      <c r="C81" s="134">
        <f>IF(ROW()&lt;=B$3,INDEX('FP'!E:E,B$2+ROW()-1),"")</f>
        <v>0</v>
      </c>
      <c r="D81" s="116">
        <f>IF(ROW()&lt;=B$3,INDEX('FP'!F:F,B$2+ROW()-1),"")</f>
        <v>0</v>
      </c>
      <c r="E81" s="116">
        <f>IF(ROW()&lt;=B$3,INDEX('FP'!G:G,B$2+ROW()-1),"")</f>
        <v>0</v>
      </c>
      <c r="F81" s="116"/>
      <c r="G81" s="117">
        <f>IF(ROW()&lt;=B$3,INDEX('FP'!C:C,B$2+ROW()-1),"")</f>
        <v>0</v>
      </c>
      <c r="H81" s="118">
        <f t="shared" si="0"/>
        <v>0</v>
      </c>
      <c r="I81" s="119">
        <f>IF(ROW()&lt;=B$3,DSUM(A$103:I$50042,7,J81:K82),"")</f>
        <v>0</v>
      </c>
      <c r="J81" s="120" t="s">
        <v>361</v>
      </c>
      <c r="K81" s="147" t="s">
        <v>362</v>
      </c>
      <c r="L81" s="140">
        <f>$A80</f>
        <v>0</v>
      </c>
      <c r="M81" s="141">
        <v>99</v>
      </c>
      <c r="N81" s="122"/>
      <c r="O81" s="122"/>
      <c r="P81" s="122"/>
      <c r="Q81" s="122"/>
      <c r="R81" s="122"/>
      <c r="S81" s="122"/>
      <c r="T81" s="122"/>
      <c r="U81" s="122"/>
      <c r="V81" s="122"/>
      <c r="W81" s="122"/>
      <c r="X81" s="122"/>
    </row>
    <row r="82" spans="1:24" s="106" customFormat="1" ht="12" hidden="1">
      <c r="A82" s="132">
        <f>IF(ROW()&lt;=B$3,INDEX('FP'!F:F,B$2+ROW()-1)&amp;" - "&amp;INDEX('FP'!C:C,B$2+ROW()-1),"")</f>
        <v>0</v>
      </c>
      <c r="B82" s="139"/>
      <c r="C82" s="134">
        <f>IF(ROW()&lt;=B$3,INDEX('FP'!E:E,B$2+ROW()-1),"")</f>
        <v>0</v>
      </c>
      <c r="D82" s="116">
        <f>IF(ROW()&lt;=B$3,INDEX('FP'!F:F,B$2+ROW()-1),"")</f>
        <v>0</v>
      </c>
      <c r="E82" s="116">
        <f>IF(ROW()&lt;=B$3,INDEX('FP'!G:G,B$2+ROW()-1),"")</f>
        <v>0</v>
      </c>
      <c r="F82" s="116"/>
      <c r="G82" s="117">
        <f>IF(ROW()&lt;=B$3,INDEX('FP'!C:C,B$2+ROW()-1),"")</f>
        <v>0</v>
      </c>
      <c r="H82" s="118">
        <f t="shared" si="0"/>
        <v>0</v>
      </c>
      <c r="I82" s="119">
        <f>IF(ROW()&lt;=B$3,DSUM(A$103:I$50042,7,L82:M83),"")</f>
        <v>0</v>
      </c>
      <c r="J82" s="124">
        <f>$A81</f>
        <v>0</v>
      </c>
      <c r="K82" s="125">
        <v>99</v>
      </c>
      <c r="L82" s="148" t="s">
        <v>361</v>
      </c>
      <c r="M82" s="149" t="s">
        <v>362</v>
      </c>
      <c r="N82" s="122"/>
      <c r="O82" s="122"/>
      <c r="P82" s="122"/>
      <c r="Q82" s="122"/>
      <c r="R82" s="122"/>
      <c r="S82" s="122"/>
      <c r="T82" s="122"/>
      <c r="U82" s="122"/>
      <c r="V82" s="122"/>
      <c r="W82" s="122"/>
      <c r="X82" s="122"/>
    </row>
    <row r="83" spans="1:24" s="106" customFormat="1" ht="12" hidden="1">
      <c r="A83" s="132">
        <f>IF(ROW()&lt;=B$3,INDEX('FP'!F:F,B$2+ROW()-1)&amp;" - "&amp;INDEX('FP'!C:C,B$2+ROW()-1),"")</f>
        <v>0</v>
      </c>
      <c r="B83" s="139"/>
      <c r="C83" s="134">
        <f>IF(ROW()&lt;=B$3,INDEX('FP'!E:E,B$2+ROW()-1),"")</f>
        <v>0</v>
      </c>
      <c r="D83" s="116">
        <f>IF(ROW()&lt;=B$3,INDEX('FP'!F:F,B$2+ROW()-1),"")</f>
        <v>0</v>
      </c>
      <c r="E83" s="116">
        <f>IF(ROW()&lt;=B$3,INDEX('FP'!G:G,B$2+ROW()-1),"")</f>
        <v>0</v>
      </c>
      <c r="F83" s="116"/>
      <c r="G83" s="117">
        <f>IF(ROW()&lt;=B$3,INDEX('FP'!C:C,B$2+ROW()-1),"")</f>
        <v>0</v>
      </c>
      <c r="H83" s="118">
        <f t="shared" si="0"/>
        <v>0</v>
      </c>
      <c r="I83" s="119">
        <f>IF(ROW()&lt;=B$3,DSUM(A$103:I$50042,7,J83:K84),"")</f>
        <v>0</v>
      </c>
      <c r="J83" s="148" t="s">
        <v>361</v>
      </c>
      <c r="K83" s="149" t="s">
        <v>362</v>
      </c>
      <c r="L83" s="150">
        <f>$A82</f>
        <v>0</v>
      </c>
      <c r="M83" s="150">
        <v>99</v>
      </c>
      <c r="N83" s="122"/>
      <c r="O83" s="122"/>
      <c r="P83" s="122"/>
      <c r="Q83" s="122"/>
      <c r="R83" s="122"/>
      <c r="S83" s="122"/>
      <c r="T83" s="122"/>
      <c r="U83" s="122"/>
      <c r="V83" s="122"/>
      <c r="W83" s="122"/>
      <c r="X83" s="122"/>
    </row>
    <row r="84" spans="1:24" s="106" customFormat="1" ht="12" hidden="1">
      <c r="A84" s="132">
        <f>IF(ROW()&lt;=B$3,INDEX('FP'!F:F,B$2+ROW()-1)&amp;" - "&amp;INDEX('FP'!C:C,B$2+ROW()-1),"")</f>
        <v>0</v>
      </c>
      <c r="B84" s="139"/>
      <c r="C84" s="134">
        <f>IF(ROW()&lt;=B$3,INDEX('FP'!E:E,B$2+ROW()-1),"")</f>
        <v>0</v>
      </c>
      <c r="D84" s="116">
        <f>IF(ROW()&lt;=B$3,INDEX('FP'!F:F,B$2+ROW()-1),"")</f>
        <v>0</v>
      </c>
      <c r="E84" s="116">
        <f>IF(ROW()&lt;=B$3,INDEX('FP'!G:G,B$2+ROW()-1),"")</f>
        <v>0</v>
      </c>
      <c r="F84" s="116"/>
      <c r="G84" s="117">
        <f>IF(ROW()&lt;=B$3,INDEX('FP'!C:C,B$2+ROW()-1),"")</f>
        <v>0</v>
      </c>
      <c r="H84" s="118">
        <f t="shared" si="0"/>
        <v>0</v>
      </c>
      <c r="I84" s="119">
        <f>IF(ROW()&lt;=B$3,DSUM(A$103:I$50042,7,L84:M85),"")</f>
        <v>0</v>
      </c>
      <c r="J84" s="151">
        <f>$A83</f>
        <v>0</v>
      </c>
      <c r="K84" s="152">
        <v>99</v>
      </c>
      <c r="L84" s="137" t="s">
        <v>361</v>
      </c>
      <c r="M84" s="138" t="s">
        <v>362</v>
      </c>
      <c r="N84" s="122"/>
      <c r="O84" s="122"/>
      <c r="P84" s="122"/>
      <c r="Q84" s="122"/>
      <c r="R84" s="122"/>
      <c r="S84" s="122"/>
      <c r="T84" s="122"/>
      <c r="U84" s="122"/>
      <c r="V84" s="122"/>
      <c r="W84" s="122"/>
      <c r="X84" s="122"/>
    </row>
    <row r="85" spans="1:24" s="106" customFormat="1" ht="12" hidden="1">
      <c r="A85" s="132">
        <f>IF(ROW()&lt;=B$3,INDEX('FP'!F:F,B$2+ROW()-1)&amp;" - "&amp;INDEX('FP'!C:C,B$2+ROW()-1),"")</f>
        <v>0</v>
      </c>
      <c r="B85" s="139"/>
      <c r="C85" s="134">
        <f>IF(ROW()&lt;=B$3,INDEX('FP'!E:E,B$2+ROW()-1),"")</f>
        <v>0</v>
      </c>
      <c r="D85" s="116">
        <f>IF(ROW()&lt;=B$3,INDEX('FP'!F:F,B$2+ROW()-1),"")</f>
        <v>0</v>
      </c>
      <c r="E85" s="116">
        <f>IF(ROW()&lt;=B$3,INDEX('FP'!G:G,B$2+ROW()-1),"")</f>
        <v>0</v>
      </c>
      <c r="F85" s="116"/>
      <c r="G85" s="117">
        <f>IF(ROW()&lt;=B$3,INDEX('FP'!C:C,B$2+ROW()-1),"")</f>
        <v>0</v>
      </c>
      <c r="H85" s="118">
        <f t="shared" si="0"/>
        <v>0</v>
      </c>
      <c r="I85" s="119">
        <f>IF(ROW()&lt;=B$3,DSUM(A$103:I$50042,7,J85:K86),"")</f>
        <v>0</v>
      </c>
      <c r="J85" s="120" t="s">
        <v>361</v>
      </c>
      <c r="K85" s="147" t="s">
        <v>362</v>
      </c>
      <c r="L85" s="140">
        <f>$A84</f>
        <v>0</v>
      </c>
      <c r="M85" s="141">
        <v>99</v>
      </c>
      <c r="N85" s="122"/>
      <c r="O85" s="122"/>
      <c r="P85" s="122"/>
      <c r="Q85" s="122"/>
      <c r="R85" s="122"/>
      <c r="S85" s="122"/>
      <c r="T85" s="122"/>
      <c r="U85" s="122"/>
      <c r="V85" s="122"/>
      <c r="W85" s="122"/>
      <c r="X85" s="122"/>
    </row>
    <row r="86" spans="1:24" s="106" customFormat="1" ht="12" hidden="1">
      <c r="A86" s="132">
        <f>IF(ROW()&lt;=B$3,INDEX('FP'!F:F,B$2+ROW()-1)&amp;" - "&amp;INDEX('FP'!C:C,B$2+ROW()-1),"")</f>
        <v>0</v>
      </c>
      <c r="B86" s="139"/>
      <c r="C86" s="134">
        <f>IF(ROW()&lt;=B$3,INDEX('FP'!E:E,B$2+ROW()-1),"")</f>
        <v>0</v>
      </c>
      <c r="D86" s="116">
        <f>IF(ROW()&lt;=B$3,INDEX('FP'!F:F,B$2+ROW()-1),"")</f>
        <v>0</v>
      </c>
      <c r="E86" s="116">
        <f>IF(ROW()&lt;=B$3,INDEX('FP'!G:G,B$2+ROW()-1),"")</f>
        <v>0</v>
      </c>
      <c r="F86" s="116"/>
      <c r="G86" s="117">
        <f>IF(ROW()&lt;=B$3,INDEX('FP'!C:C,B$2+ROW()-1),"")</f>
        <v>0</v>
      </c>
      <c r="H86" s="118">
        <f t="shared" si="0"/>
        <v>0</v>
      </c>
      <c r="I86" s="119">
        <f>IF(ROW()&lt;=B$3,DSUM(A$103:I$50042,7,L86:M87),"")</f>
        <v>0</v>
      </c>
      <c r="J86" s="124">
        <f>$A85</f>
        <v>0</v>
      </c>
      <c r="K86" s="125">
        <v>99</v>
      </c>
      <c r="L86" s="148" t="s">
        <v>361</v>
      </c>
      <c r="M86" s="149" t="s">
        <v>362</v>
      </c>
      <c r="N86" s="122"/>
      <c r="O86" s="122"/>
      <c r="P86" s="122"/>
      <c r="Q86" s="122"/>
      <c r="R86" s="122"/>
      <c r="S86" s="122"/>
      <c r="T86" s="122"/>
      <c r="U86" s="122"/>
      <c r="V86" s="122"/>
      <c r="W86" s="122"/>
      <c r="X86" s="122"/>
    </row>
    <row r="87" spans="1:24" s="106" customFormat="1" ht="12" hidden="1">
      <c r="A87" s="132">
        <f>IF(ROW()&lt;=B$3,INDEX('FP'!F:F,B$2+ROW()-1)&amp;" - "&amp;INDEX('FP'!C:C,B$2+ROW()-1),"")</f>
        <v>0</v>
      </c>
      <c r="B87" s="139"/>
      <c r="C87" s="134">
        <f>IF(ROW()&lt;=B$3,INDEX('FP'!E:E,B$2+ROW()-1),"")</f>
        <v>0</v>
      </c>
      <c r="D87" s="116">
        <f>IF(ROW()&lt;=B$3,INDEX('FP'!F:F,B$2+ROW()-1),"")</f>
        <v>0</v>
      </c>
      <c r="E87" s="116">
        <f>IF(ROW()&lt;=B$3,INDEX('FP'!G:G,B$2+ROW()-1),"")</f>
        <v>0</v>
      </c>
      <c r="F87" s="116"/>
      <c r="G87" s="117">
        <f>IF(ROW()&lt;=B$3,INDEX('FP'!C:C,B$2+ROW()-1),"")</f>
        <v>0</v>
      </c>
      <c r="H87" s="118">
        <f t="shared" si="0"/>
        <v>0</v>
      </c>
      <c r="I87" s="119">
        <f>IF(ROW()&lt;=B$3,DSUM(A$103:I$50042,7,J87:K88),"")</f>
        <v>0</v>
      </c>
      <c r="J87" s="148" t="s">
        <v>361</v>
      </c>
      <c r="K87" s="149" t="s">
        <v>362</v>
      </c>
      <c r="L87" s="150">
        <f>$A86</f>
        <v>0</v>
      </c>
      <c r="M87" s="150">
        <v>99</v>
      </c>
      <c r="N87" s="122"/>
      <c r="O87" s="122"/>
      <c r="P87" s="122"/>
      <c r="Q87" s="122"/>
      <c r="R87" s="122"/>
      <c r="S87" s="122"/>
      <c r="T87" s="122"/>
      <c r="U87" s="122"/>
      <c r="V87" s="122"/>
      <c r="W87" s="122"/>
      <c r="X87" s="122"/>
    </row>
    <row r="88" spans="1:24" s="106" customFormat="1" ht="12" hidden="1">
      <c r="A88" s="132">
        <f>IF(ROW()&lt;=B$3,INDEX('FP'!F:F,B$2+ROW()-1)&amp;" - "&amp;INDEX('FP'!C:C,B$2+ROW()-1),"")</f>
        <v>0</v>
      </c>
      <c r="B88" s="139"/>
      <c r="C88" s="134">
        <f>IF(ROW()&lt;=B$3,INDEX('FP'!E:E,B$2+ROW()-1),"")</f>
        <v>0</v>
      </c>
      <c r="D88" s="116">
        <f>IF(ROW()&lt;=B$3,INDEX('FP'!F:F,B$2+ROW()-1),"")</f>
        <v>0</v>
      </c>
      <c r="E88" s="116">
        <f>IF(ROW()&lt;=B$3,INDEX('FP'!G:G,B$2+ROW()-1),"")</f>
        <v>0</v>
      </c>
      <c r="F88" s="116"/>
      <c r="G88" s="117">
        <f>IF(ROW()&lt;=B$3,INDEX('FP'!C:C,B$2+ROW()-1),"")</f>
        <v>0</v>
      </c>
      <c r="H88" s="118">
        <f t="shared" si="0"/>
        <v>0</v>
      </c>
      <c r="I88" s="119">
        <f>IF(ROW()&lt;=B$3,DSUM(A$103:I$50042,7,L88:M89),"")</f>
        <v>0</v>
      </c>
      <c r="J88" s="151">
        <f>$A87</f>
        <v>0</v>
      </c>
      <c r="K88" s="152">
        <v>99</v>
      </c>
      <c r="L88" s="137" t="s">
        <v>361</v>
      </c>
      <c r="M88" s="138" t="s">
        <v>362</v>
      </c>
      <c r="N88" s="122"/>
      <c r="O88" s="122"/>
      <c r="P88" s="122"/>
      <c r="Q88" s="122"/>
      <c r="R88" s="122"/>
      <c r="S88" s="122"/>
      <c r="T88" s="122"/>
      <c r="U88" s="122"/>
      <c r="V88" s="122"/>
      <c r="W88" s="122"/>
      <c r="X88" s="122"/>
    </row>
    <row r="89" spans="1:24" s="106" customFormat="1" ht="12" hidden="1">
      <c r="A89" s="132">
        <f>IF(ROW()&lt;=B$3,INDEX('FP'!F:F,B$2+ROW()-1)&amp;" - "&amp;INDEX('FP'!C:C,B$2+ROW()-1),"")</f>
        <v>0</v>
      </c>
      <c r="B89" s="139"/>
      <c r="C89" s="134">
        <f>IF(ROW()&lt;=B$3,INDEX('FP'!E:E,B$2+ROW()-1),"")</f>
        <v>0</v>
      </c>
      <c r="D89" s="116">
        <f>IF(ROW()&lt;=B$3,INDEX('FP'!F:F,B$2+ROW()-1),"")</f>
        <v>0</v>
      </c>
      <c r="E89" s="116">
        <f>IF(ROW()&lt;=B$3,INDEX('FP'!G:G,B$2+ROW()-1),"")</f>
        <v>0</v>
      </c>
      <c r="F89" s="116"/>
      <c r="G89" s="117">
        <f>IF(ROW()&lt;=B$3,INDEX('FP'!C:C,B$2+ROW()-1),"")</f>
        <v>0</v>
      </c>
      <c r="H89" s="118">
        <f t="shared" si="0"/>
        <v>0</v>
      </c>
      <c r="I89" s="119">
        <f>IF(ROW()&lt;=B$3,DSUM(A$103:I$50042,7,J89:K90),"")</f>
        <v>0</v>
      </c>
      <c r="J89" s="120" t="s">
        <v>361</v>
      </c>
      <c r="K89" s="147" t="s">
        <v>362</v>
      </c>
      <c r="L89" s="140">
        <f>$A88</f>
        <v>0</v>
      </c>
      <c r="M89" s="141">
        <v>99</v>
      </c>
      <c r="N89" s="122"/>
      <c r="O89" s="122"/>
      <c r="P89" s="122"/>
      <c r="Q89" s="122"/>
      <c r="R89" s="122"/>
      <c r="S89" s="122"/>
      <c r="T89" s="122"/>
      <c r="U89" s="122"/>
      <c r="V89" s="122"/>
      <c r="W89" s="122"/>
      <c r="X89" s="122"/>
    </row>
    <row r="90" spans="1:24" s="106" customFormat="1" ht="12" hidden="1">
      <c r="A90" s="132">
        <f>IF(ROW()&lt;=B$3,INDEX('FP'!F:F,B$2+ROW()-1)&amp;" - "&amp;INDEX('FP'!C:C,B$2+ROW()-1),"")</f>
        <v>0</v>
      </c>
      <c r="B90" s="139"/>
      <c r="C90" s="134">
        <f>IF(ROW()&lt;=B$3,INDEX('FP'!E:E,B$2+ROW()-1),"")</f>
        <v>0</v>
      </c>
      <c r="D90" s="116">
        <f>IF(ROW()&lt;=B$3,INDEX('FP'!F:F,B$2+ROW()-1),"")</f>
        <v>0</v>
      </c>
      <c r="E90" s="116">
        <f>IF(ROW()&lt;=B$3,INDEX('FP'!G:G,B$2+ROW()-1),"")</f>
        <v>0</v>
      </c>
      <c r="F90" s="116"/>
      <c r="G90" s="117">
        <f>IF(ROW()&lt;=B$3,INDEX('FP'!C:C,B$2+ROW()-1),"")</f>
        <v>0</v>
      </c>
      <c r="H90" s="118">
        <f t="shared" si="0"/>
        <v>0</v>
      </c>
      <c r="I90" s="119">
        <f>IF(ROW()&lt;=B$3,DSUM(A$103:I$50042,7,L90:M91),"")</f>
        <v>0</v>
      </c>
      <c r="J90" s="124">
        <f>$A89</f>
        <v>0</v>
      </c>
      <c r="K90" s="125">
        <v>99</v>
      </c>
      <c r="L90" s="148" t="s">
        <v>361</v>
      </c>
      <c r="M90" s="149" t="s">
        <v>362</v>
      </c>
      <c r="N90" s="122"/>
      <c r="O90" s="122"/>
      <c r="P90" s="122"/>
      <c r="Q90" s="122"/>
      <c r="R90" s="122"/>
      <c r="S90" s="122"/>
      <c r="T90" s="122"/>
      <c r="U90" s="122"/>
      <c r="V90" s="122"/>
      <c r="W90" s="122"/>
      <c r="X90" s="122"/>
    </row>
    <row r="91" spans="1:24" s="106" customFormat="1" ht="12" hidden="1">
      <c r="A91" s="132">
        <f>IF(ROW()&lt;=B$3,INDEX('FP'!F:F,B$2+ROW()-1)&amp;" - "&amp;INDEX('FP'!C:C,B$2+ROW()-1),"")</f>
        <v>0</v>
      </c>
      <c r="B91" s="139"/>
      <c r="C91" s="134">
        <f>IF(ROW()&lt;=B$3,INDEX('FP'!E:E,B$2+ROW()-1),"")</f>
        <v>0</v>
      </c>
      <c r="D91" s="116">
        <f>IF(ROW()&lt;=B$3,INDEX('FP'!F:F,B$2+ROW()-1),"")</f>
        <v>0</v>
      </c>
      <c r="E91" s="116">
        <f>IF(ROW()&lt;=B$3,INDEX('FP'!G:G,B$2+ROW()-1),"")</f>
        <v>0</v>
      </c>
      <c r="F91" s="116"/>
      <c r="G91" s="117">
        <f>IF(ROW()&lt;=B$3,INDEX('FP'!C:C,B$2+ROW()-1),"")</f>
        <v>0</v>
      </c>
      <c r="H91" s="118">
        <f t="shared" si="0"/>
        <v>0</v>
      </c>
      <c r="I91" s="119">
        <f>IF(ROW()&lt;=B$3,DSUM(A$103:I$50042,7,J91:K92),"")</f>
        <v>0</v>
      </c>
      <c r="J91" s="148" t="s">
        <v>361</v>
      </c>
      <c r="K91" s="149" t="s">
        <v>362</v>
      </c>
      <c r="L91" s="150">
        <f>$A90</f>
        <v>0</v>
      </c>
      <c r="M91" s="150">
        <v>99</v>
      </c>
      <c r="N91" s="122"/>
      <c r="O91" s="122"/>
      <c r="P91" s="122"/>
      <c r="Q91" s="122"/>
      <c r="R91" s="122"/>
      <c r="S91" s="122"/>
      <c r="T91" s="122"/>
      <c r="U91" s="122"/>
      <c r="V91" s="122"/>
      <c r="W91" s="122"/>
      <c r="X91" s="122"/>
    </row>
    <row r="92" spans="1:24" s="106" customFormat="1" ht="12" hidden="1">
      <c r="A92" s="132">
        <f>IF(ROW()&lt;=B$3,INDEX('FP'!F:F,B$2+ROW()-1)&amp;" - "&amp;INDEX('FP'!C:C,B$2+ROW()-1),"")</f>
        <v>0</v>
      </c>
      <c r="B92" s="139"/>
      <c r="C92" s="134">
        <f>IF(ROW()&lt;=B$3,INDEX('FP'!E:E,B$2+ROW()-1),"")</f>
        <v>0</v>
      </c>
      <c r="D92" s="116">
        <f>IF(ROW()&lt;=B$3,INDEX('FP'!F:F,B$2+ROW()-1),"")</f>
        <v>0</v>
      </c>
      <c r="E92" s="116">
        <f>IF(ROW()&lt;=B$3,INDEX('FP'!G:G,B$2+ROW()-1),"")</f>
        <v>0</v>
      </c>
      <c r="F92" s="116"/>
      <c r="G92" s="117">
        <f>IF(ROW()&lt;=B$3,INDEX('FP'!C:C,B$2+ROW()-1),"")</f>
        <v>0</v>
      </c>
      <c r="H92" s="118">
        <f t="shared" si="0"/>
        <v>0</v>
      </c>
      <c r="I92" s="119">
        <f>IF(ROW()&lt;=B$3,DSUM(A$103:I$50042,7,L92:M93),"")</f>
        <v>0</v>
      </c>
      <c r="J92" s="151">
        <f>$A91</f>
        <v>0</v>
      </c>
      <c r="K92" s="152">
        <v>99</v>
      </c>
      <c r="L92" s="137" t="s">
        <v>361</v>
      </c>
      <c r="M92" s="138" t="s">
        <v>362</v>
      </c>
      <c r="N92" s="122"/>
      <c r="O92" s="122"/>
      <c r="P92" s="122"/>
      <c r="Q92" s="122"/>
      <c r="R92" s="122"/>
      <c r="S92" s="122"/>
      <c r="T92" s="122"/>
      <c r="U92" s="122"/>
      <c r="V92" s="122"/>
      <c r="W92" s="122"/>
      <c r="X92" s="122"/>
    </row>
    <row r="93" spans="1:24" s="106" customFormat="1" ht="12" hidden="1">
      <c r="A93" s="132">
        <f>IF(ROW()&lt;=B$3,INDEX('FP'!F:F,B$2+ROW()-1)&amp;" - "&amp;INDEX('FP'!C:C,B$2+ROW()-1),"")</f>
        <v>0</v>
      </c>
      <c r="B93" s="139"/>
      <c r="C93" s="134">
        <f>IF(ROW()&lt;=B$3,INDEX('FP'!E:E,B$2+ROW()-1),"")</f>
        <v>0</v>
      </c>
      <c r="D93" s="116">
        <f>IF(ROW()&lt;=B$3,INDEX('FP'!F:F,B$2+ROW()-1),"")</f>
        <v>0</v>
      </c>
      <c r="E93" s="116">
        <f>IF(ROW()&lt;=B$3,INDEX('FP'!G:G,B$2+ROW()-1),"")</f>
        <v>0</v>
      </c>
      <c r="F93" s="116"/>
      <c r="G93" s="117">
        <f>IF(ROW()&lt;=B$3,INDEX('FP'!C:C,B$2+ROW()-1),"")</f>
        <v>0</v>
      </c>
      <c r="H93" s="118">
        <f t="shared" si="0"/>
        <v>0</v>
      </c>
      <c r="I93" s="119">
        <f>IF(ROW()&lt;=B$3,DSUM(A$103:I$50042,7,J93:K94),"")</f>
        <v>0</v>
      </c>
      <c r="J93" s="120" t="s">
        <v>361</v>
      </c>
      <c r="K93" s="147" t="s">
        <v>362</v>
      </c>
      <c r="L93" s="140">
        <f>$A92</f>
        <v>0</v>
      </c>
      <c r="M93" s="141">
        <v>99</v>
      </c>
      <c r="N93" s="122"/>
      <c r="O93" s="122"/>
      <c r="P93" s="122"/>
      <c r="Q93" s="122"/>
      <c r="R93" s="122"/>
      <c r="S93" s="122"/>
      <c r="T93" s="122"/>
      <c r="U93" s="122"/>
      <c r="V93" s="122"/>
      <c r="W93" s="122"/>
      <c r="X93" s="122"/>
    </row>
    <row r="94" spans="1:24" s="106" customFormat="1" ht="12" hidden="1">
      <c r="A94" s="132">
        <f>IF(ROW()&lt;=B$3,INDEX('FP'!F:F,B$2+ROW()-1)&amp;" - "&amp;INDEX('FP'!C:C,B$2+ROW()-1),"")</f>
        <v>0</v>
      </c>
      <c r="B94" s="139"/>
      <c r="C94" s="134">
        <f>IF(ROW()&lt;=B$3,INDEX('FP'!E:E,B$2+ROW()-1),"")</f>
        <v>0</v>
      </c>
      <c r="D94" s="116">
        <f>IF(ROW()&lt;=B$3,INDEX('FP'!F:F,B$2+ROW()-1),"")</f>
        <v>0</v>
      </c>
      <c r="E94" s="116">
        <f>IF(ROW()&lt;=B$3,INDEX('FP'!G:G,B$2+ROW()-1),"")</f>
        <v>0</v>
      </c>
      <c r="F94" s="116"/>
      <c r="G94" s="117">
        <f>IF(ROW()&lt;=B$3,INDEX('FP'!C:C,B$2+ROW()-1),"")</f>
        <v>0</v>
      </c>
      <c r="H94" s="118">
        <f t="shared" si="0"/>
        <v>0</v>
      </c>
      <c r="I94" s="119">
        <f>IF(ROW()&lt;=B$3,DSUM(A$103:I$50042,7,L94:M95),"")</f>
        <v>0</v>
      </c>
      <c r="J94" s="124">
        <f>$A93</f>
        <v>0</v>
      </c>
      <c r="K94" s="125">
        <v>99</v>
      </c>
      <c r="L94" s="148" t="s">
        <v>361</v>
      </c>
      <c r="M94" s="149" t="s">
        <v>362</v>
      </c>
      <c r="N94" s="122"/>
      <c r="O94" s="122"/>
      <c r="P94" s="122"/>
      <c r="Q94" s="122"/>
      <c r="R94" s="122"/>
      <c r="S94" s="122"/>
      <c r="T94" s="122"/>
      <c r="U94" s="122"/>
      <c r="V94" s="122"/>
      <c r="W94" s="122"/>
      <c r="X94" s="122"/>
    </row>
    <row r="95" spans="2:24" s="106" customFormat="1" ht="11.25" hidden="1">
      <c r="B95" s="107"/>
      <c r="C95" s="107"/>
      <c r="E95" s="116">
        <f>IF(ROW()&lt;=B$3,INDEX('FP'!G:G,B$2+ROW()-1),"")</f>
        <v>0</v>
      </c>
      <c r="F95" s="153"/>
      <c r="H95" s="108"/>
      <c r="I95" s="109"/>
      <c r="J95" s="154"/>
      <c r="K95" s="122"/>
      <c r="L95" s="150">
        <f>$A94</f>
        <v>0</v>
      </c>
      <c r="M95" s="150">
        <v>99</v>
      </c>
      <c r="N95" s="122"/>
      <c r="O95" s="122"/>
      <c r="P95" s="122"/>
      <c r="Q95" s="122"/>
      <c r="R95" s="122"/>
      <c r="S95" s="122"/>
      <c r="T95" s="122"/>
      <c r="U95" s="122"/>
      <c r="V95" s="122"/>
      <c r="W95" s="122"/>
      <c r="X95" s="122"/>
    </row>
    <row r="96" spans="2:24" s="106" customFormat="1" ht="11.25" hidden="1">
      <c r="B96" s="107"/>
      <c r="C96" s="107"/>
      <c r="E96" s="155" t="s">
        <v>363</v>
      </c>
      <c r="F96" s="156"/>
      <c r="H96" s="108"/>
      <c r="I96" s="109"/>
      <c r="J96" s="154"/>
      <c r="K96" s="122"/>
      <c r="L96" s="122"/>
      <c r="M96" s="122"/>
      <c r="N96" s="122"/>
      <c r="O96" s="122"/>
      <c r="P96" s="122"/>
      <c r="Q96" s="122"/>
      <c r="R96" s="122"/>
      <c r="S96" s="122"/>
      <c r="T96" s="122"/>
      <c r="U96" s="122"/>
      <c r="V96" s="122"/>
      <c r="W96" s="122"/>
      <c r="X96" s="122"/>
    </row>
    <row r="97" spans="2:24" s="106" customFormat="1" ht="11.25" hidden="1">
      <c r="B97" s="107"/>
      <c r="C97" s="107"/>
      <c r="E97" s="155" t="s">
        <v>364</v>
      </c>
      <c r="F97" s="156"/>
      <c r="H97" s="108"/>
      <c r="I97" s="109"/>
      <c r="J97" s="154"/>
      <c r="K97" s="122"/>
      <c r="L97" s="122"/>
      <c r="M97" s="122"/>
      <c r="N97" s="122"/>
      <c r="O97" s="122"/>
      <c r="P97" s="122"/>
      <c r="Q97" s="122"/>
      <c r="R97" s="122"/>
      <c r="S97" s="122"/>
      <c r="T97" s="122"/>
      <c r="U97" s="122"/>
      <c r="V97" s="122"/>
      <c r="W97" s="122"/>
      <c r="X97" s="122"/>
    </row>
    <row r="98" spans="2:24" s="106" customFormat="1" ht="11.25" hidden="1">
      <c r="B98" s="107"/>
      <c r="C98" s="107"/>
      <c r="E98" s="157" t="s">
        <v>365</v>
      </c>
      <c r="F98" s="158"/>
      <c r="H98" s="108"/>
      <c r="I98" s="109"/>
      <c r="J98" s="154"/>
      <c r="K98" s="122"/>
      <c r="L98" s="122"/>
      <c r="M98" s="122"/>
      <c r="N98" s="122"/>
      <c r="O98" s="122"/>
      <c r="P98" s="122"/>
      <c r="Q98" s="122"/>
      <c r="R98" s="122"/>
      <c r="S98" s="122"/>
      <c r="T98" s="122"/>
      <c r="U98" s="122"/>
      <c r="V98" s="122"/>
      <c r="W98" s="122"/>
      <c r="X98" s="122"/>
    </row>
    <row r="99" spans="2:24" s="106" customFormat="1" ht="11.25" hidden="1">
      <c r="B99" s="159"/>
      <c r="C99" s="159"/>
      <c r="E99" s="155" t="s">
        <v>366</v>
      </c>
      <c r="F99" s="156"/>
      <c r="H99" s="108"/>
      <c r="I99" s="109"/>
      <c r="J99" s="154"/>
      <c r="K99" s="122"/>
      <c r="L99" s="122"/>
      <c r="M99" s="122"/>
      <c r="N99" s="122"/>
      <c r="O99" s="122"/>
      <c r="P99" s="122"/>
      <c r="Q99" s="122"/>
      <c r="R99" s="122"/>
      <c r="S99" s="122"/>
      <c r="T99" s="122"/>
      <c r="U99" s="122"/>
      <c r="V99" s="122"/>
      <c r="W99" s="122"/>
      <c r="X99" s="122"/>
    </row>
    <row r="100" spans="1:24" s="162" customFormat="1" ht="15.75" customHeight="1">
      <c r="A100" s="47" t="s">
        <v>367</v>
      </c>
      <c r="B100" s="47"/>
      <c r="C100" s="47"/>
      <c r="D100" s="47"/>
      <c r="E100" s="47"/>
      <c r="F100" s="47"/>
      <c r="G100" s="47"/>
      <c r="H100" s="48" t="s">
        <v>368</v>
      </c>
      <c r="I100" s="48"/>
      <c r="J100" s="160"/>
      <c r="K100" s="161"/>
      <c r="L100" s="161"/>
      <c r="M100" s="161"/>
      <c r="N100" s="161"/>
      <c r="O100" s="161"/>
      <c r="P100" s="161"/>
      <c r="Q100" s="161"/>
      <c r="R100" s="161"/>
      <c r="S100" s="161"/>
      <c r="T100" s="161"/>
      <c r="U100" s="161"/>
      <c r="V100" s="161"/>
      <c r="W100" s="161"/>
      <c r="X100" s="161"/>
    </row>
    <row r="101" spans="1:24" s="162" customFormat="1" ht="15.75" customHeight="1">
      <c r="A101" s="47" t="s">
        <v>369</v>
      </c>
      <c r="B101" s="47"/>
      <c r="C101" s="47"/>
      <c r="D101" s="47"/>
      <c r="E101" s="47"/>
      <c r="F101" s="47"/>
      <c r="G101" s="47"/>
      <c r="H101" s="53">
        <v>43465</v>
      </c>
      <c r="I101" s="53"/>
      <c r="J101" s="163"/>
      <c r="K101" s="161"/>
      <c r="L101" s="161"/>
      <c r="M101" s="161"/>
      <c r="N101" s="161"/>
      <c r="O101" s="161"/>
      <c r="P101" s="161"/>
      <c r="Q101" s="161"/>
      <c r="R101" s="161"/>
      <c r="S101" s="161"/>
      <c r="T101" s="161"/>
      <c r="U101" s="161"/>
      <c r="V101" s="161"/>
      <c r="W101" s="161"/>
      <c r="X101" s="161"/>
    </row>
    <row r="102" spans="1:24" s="162" customFormat="1" ht="14.25">
      <c r="A102" s="164" t="s">
        <v>370</v>
      </c>
      <c r="B102" s="165">
        <v>65</v>
      </c>
      <c r="C102" s="165"/>
      <c r="D102" s="166"/>
      <c r="E102" s="166"/>
      <c r="F102" s="166"/>
      <c r="G102" s="166"/>
      <c r="H102" s="167"/>
      <c r="I102" s="168"/>
      <c r="J102" s="163"/>
      <c r="K102" s="161"/>
      <c r="L102" s="161"/>
      <c r="M102" s="161"/>
      <c r="N102" s="161"/>
      <c r="O102" s="161"/>
      <c r="P102" s="161"/>
      <c r="Q102" s="161"/>
      <c r="R102" s="161"/>
      <c r="S102" s="161"/>
      <c r="T102" s="161"/>
      <c r="U102" s="161"/>
      <c r="V102" s="161"/>
      <c r="W102" s="161"/>
      <c r="X102" s="161"/>
    </row>
    <row r="103" spans="1:24" s="174" customFormat="1" ht="11.25">
      <c r="A103" s="169" t="s">
        <v>361</v>
      </c>
      <c r="B103" s="170" t="s">
        <v>371</v>
      </c>
      <c r="C103" s="170" t="s">
        <v>372</v>
      </c>
      <c r="D103" s="171" t="s">
        <v>373</v>
      </c>
      <c r="E103" s="171" t="s">
        <v>374</v>
      </c>
      <c r="F103" s="171"/>
      <c r="G103" s="171" t="s">
        <v>375</v>
      </c>
      <c r="H103" s="172" t="s">
        <v>376</v>
      </c>
      <c r="I103" s="173" t="s">
        <v>362</v>
      </c>
      <c r="J103" s="163"/>
      <c r="K103" s="161"/>
      <c r="L103" s="161"/>
      <c r="M103" s="161"/>
      <c r="N103" s="161"/>
      <c r="O103" s="161"/>
      <c r="P103" s="161"/>
      <c r="Q103" s="161"/>
      <c r="R103" s="161"/>
      <c r="S103" s="161"/>
      <c r="T103" s="161"/>
      <c r="U103" s="161"/>
      <c r="V103" s="161"/>
      <c r="W103" s="161"/>
      <c r="X103" s="161"/>
    </row>
    <row r="104" spans="1:24" s="177" customFormat="1" ht="67.5">
      <c r="A104" s="63" t="s">
        <v>95</v>
      </c>
      <c r="B104" s="64" t="s">
        <v>96</v>
      </c>
      <c r="C104" s="63" t="s">
        <v>97</v>
      </c>
      <c r="D104" s="63" t="s">
        <v>98</v>
      </c>
      <c r="E104" s="63" t="s">
        <v>99</v>
      </c>
      <c r="F104" s="63" t="s">
        <v>100</v>
      </c>
      <c r="G104" s="63" t="s">
        <v>101</v>
      </c>
      <c r="H104" s="65" t="s">
        <v>102</v>
      </c>
      <c r="I104" s="66" t="s">
        <v>103</v>
      </c>
      <c r="J104" s="175"/>
      <c r="K104" s="176"/>
      <c r="L104" s="176"/>
      <c r="M104" s="176"/>
      <c r="N104" s="176"/>
      <c r="O104" s="176"/>
      <c r="P104" s="176"/>
      <c r="Q104" s="176"/>
      <c r="R104" s="176"/>
      <c r="S104" s="176"/>
      <c r="T104" s="176"/>
      <c r="U104" s="176"/>
      <c r="V104" s="176"/>
      <c r="W104" s="176"/>
      <c r="X104" s="176"/>
    </row>
    <row r="105" spans="1:24" s="177" customFormat="1" ht="15.75" customHeight="1">
      <c r="A105" s="178" t="s">
        <v>377</v>
      </c>
      <c r="B105" s="178"/>
      <c r="C105" s="178"/>
      <c r="D105" s="178"/>
      <c r="E105" s="178"/>
      <c r="F105" s="178"/>
      <c r="G105" s="178"/>
      <c r="H105" s="178"/>
      <c r="I105" s="178"/>
      <c r="J105" s="175"/>
      <c r="K105" s="176"/>
      <c r="L105" s="176"/>
      <c r="M105" s="176"/>
      <c r="N105" s="176"/>
      <c r="O105" s="176"/>
      <c r="P105" s="176"/>
      <c r="Q105" s="176"/>
      <c r="R105" s="176"/>
      <c r="S105" s="176"/>
      <c r="T105" s="176"/>
      <c r="U105" s="176"/>
      <c r="V105" s="176"/>
      <c r="W105" s="176"/>
      <c r="X105" s="176"/>
    </row>
    <row r="106" spans="1:24" s="177" customFormat="1" ht="12.75" hidden="1">
      <c r="A106" s="179"/>
      <c r="B106" s="179"/>
      <c r="C106" s="179"/>
      <c r="D106" s="179"/>
      <c r="E106" s="179"/>
      <c r="F106" s="179"/>
      <c r="G106" s="179"/>
      <c r="H106" s="180"/>
      <c r="I106" s="181"/>
      <c r="J106" s="175"/>
      <c r="K106" s="176"/>
      <c r="L106" s="176"/>
      <c r="M106" s="176"/>
      <c r="N106" s="176"/>
      <c r="O106" s="176"/>
      <c r="P106" s="176"/>
      <c r="Q106" s="176"/>
      <c r="R106" s="176"/>
      <c r="S106" s="176"/>
      <c r="T106" s="176"/>
      <c r="U106" s="176"/>
      <c r="V106" s="176"/>
      <c r="W106" s="176"/>
      <c r="X106" s="176"/>
    </row>
    <row r="107" spans="1:10" ht="22.5">
      <c r="A107" s="182" t="s">
        <v>378</v>
      </c>
      <c r="B107" s="182"/>
      <c r="C107" s="182"/>
      <c r="D107" s="183">
        <v>43131</v>
      </c>
      <c r="E107" s="182" t="s">
        <v>379</v>
      </c>
      <c r="F107" s="182" t="s">
        <v>380</v>
      </c>
      <c r="G107" s="182" t="s">
        <v>381</v>
      </c>
      <c r="H107" s="184">
        <v>5.9</v>
      </c>
      <c r="I107" s="185">
        <v>4</v>
      </c>
      <c r="J107" s="175"/>
    </row>
    <row r="108" spans="1:10" ht="22.5">
      <c r="A108" s="182" t="s">
        <v>378</v>
      </c>
      <c r="B108" s="182" t="s">
        <v>382</v>
      </c>
      <c r="C108" s="182" t="s">
        <v>383</v>
      </c>
      <c r="D108" s="183">
        <v>43138</v>
      </c>
      <c r="E108" s="182" t="s">
        <v>384</v>
      </c>
      <c r="F108" s="182"/>
      <c r="G108" s="182" t="s">
        <v>385</v>
      </c>
      <c r="H108" s="184">
        <v>1794</v>
      </c>
      <c r="I108" s="185">
        <v>3</v>
      </c>
      <c r="J108" s="175"/>
    </row>
    <row r="109" spans="1:10" ht="22.5">
      <c r="A109" s="182" t="s">
        <v>378</v>
      </c>
      <c r="B109" s="182" t="s">
        <v>386</v>
      </c>
      <c r="C109" s="182" t="s">
        <v>387</v>
      </c>
      <c r="D109" s="183">
        <v>43159</v>
      </c>
      <c r="E109" s="182" t="s">
        <v>388</v>
      </c>
      <c r="F109" s="182" t="s">
        <v>380</v>
      </c>
      <c r="G109" s="182" t="s">
        <v>381</v>
      </c>
      <c r="H109" s="184">
        <v>0.01</v>
      </c>
      <c r="I109" s="185">
        <v>4</v>
      </c>
      <c r="J109" s="175"/>
    </row>
    <row r="110" spans="1:10" ht="22.5">
      <c r="A110" s="182" t="s">
        <v>378</v>
      </c>
      <c r="B110" s="182" t="s">
        <v>389</v>
      </c>
      <c r="C110" s="182" t="s">
        <v>387</v>
      </c>
      <c r="D110" s="183">
        <v>43159</v>
      </c>
      <c r="E110" s="182" t="s">
        <v>390</v>
      </c>
      <c r="F110" s="182" t="s">
        <v>380</v>
      </c>
      <c r="G110" s="182" t="s">
        <v>381</v>
      </c>
      <c r="H110" s="184">
        <v>7</v>
      </c>
      <c r="I110" s="185">
        <v>4</v>
      </c>
      <c r="J110" s="175"/>
    </row>
    <row r="111" spans="1:10" ht="22.5">
      <c r="A111" s="182" t="s">
        <v>378</v>
      </c>
      <c r="B111" s="182" t="s">
        <v>391</v>
      </c>
      <c r="C111" s="182" t="s">
        <v>392</v>
      </c>
      <c r="D111" s="183">
        <v>43164</v>
      </c>
      <c r="E111" s="182" t="s">
        <v>393</v>
      </c>
      <c r="F111" s="182"/>
      <c r="G111" s="182" t="s">
        <v>394</v>
      </c>
      <c r="H111" s="184">
        <v>2080</v>
      </c>
      <c r="I111" s="185">
        <v>3</v>
      </c>
      <c r="J111" s="175"/>
    </row>
    <row r="112" spans="1:10" ht="12.75">
      <c r="A112" s="182" t="s">
        <v>378</v>
      </c>
      <c r="B112" s="182" t="s">
        <v>395</v>
      </c>
      <c r="C112" s="182" t="s">
        <v>396</v>
      </c>
      <c r="D112" s="183">
        <v>43166</v>
      </c>
      <c r="E112" s="182" t="s">
        <v>397</v>
      </c>
      <c r="F112" s="182" t="s">
        <v>398</v>
      </c>
      <c r="G112" s="182" t="s">
        <v>399</v>
      </c>
      <c r="H112" s="184">
        <v>140</v>
      </c>
      <c r="I112" s="185">
        <v>4</v>
      </c>
      <c r="J112" s="175"/>
    </row>
    <row r="113" spans="1:10" ht="22.5">
      <c r="A113" s="182" t="s">
        <v>378</v>
      </c>
      <c r="B113" s="182" t="s">
        <v>400</v>
      </c>
      <c r="C113" s="182" t="s">
        <v>401</v>
      </c>
      <c r="D113" s="183">
        <v>43167</v>
      </c>
      <c r="E113" s="182" t="s">
        <v>402</v>
      </c>
      <c r="F113" s="182"/>
      <c r="G113" s="182" t="s">
        <v>403</v>
      </c>
      <c r="H113" s="184">
        <v>15</v>
      </c>
      <c r="I113" s="185">
        <v>1</v>
      </c>
      <c r="J113" s="175"/>
    </row>
    <row r="114" spans="1:10" ht="22.5">
      <c r="A114" s="182" t="s">
        <v>378</v>
      </c>
      <c r="B114" s="182" t="s">
        <v>404</v>
      </c>
      <c r="C114" s="182" t="s">
        <v>405</v>
      </c>
      <c r="D114" s="183">
        <v>43190</v>
      </c>
      <c r="E114" s="182" t="s">
        <v>379</v>
      </c>
      <c r="F114" s="182" t="s">
        <v>380</v>
      </c>
      <c r="G114" s="182" t="s">
        <v>381</v>
      </c>
      <c r="H114" s="184">
        <v>7</v>
      </c>
      <c r="I114" s="185">
        <v>4</v>
      </c>
      <c r="J114" s="175"/>
    </row>
    <row r="115" spans="1:10" ht="12.75">
      <c r="A115" s="182" t="s">
        <v>378</v>
      </c>
      <c r="B115" s="182"/>
      <c r="C115" s="182" t="s">
        <v>406</v>
      </c>
      <c r="D115" s="183">
        <v>43214</v>
      </c>
      <c r="E115" s="182" t="s">
        <v>397</v>
      </c>
      <c r="F115" s="182" t="s">
        <v>398</v>
      </c>
      <c r="G115" s="182" t="s">
        <v>399</v>
      </c>
      <c r="H115" s="184">
        <v>70</v>
      </c>
      <c r="I115" s="185">
        <v>4</v>
      </c>
      <c r="J115" s="175"/>
    </row>
    <row r="116" spans="1:10" ht="12.75">
      <c r="A116" s="182" t="s">
        <v>378</v>
      </c>
      <c r="B116" s="182"/>
      <c r="C116" s="182"/>
      <c r="D116" s="183">
        <v>43215</v>
      </c>
      <c r="E116" s="182" t="s">
        <v>407</v>
      </c>
      <c r="F116" s="182" t="s">
        <v>408</v>
      </c>
      <c r="G116" s="182" t="s">
        <v>409</v>
      </c>
      <c r="H116" s="184">
        <v>85</v>
      </c>
      <c r="I116" s="185">
        <v>2</v>
      </c>
      <c r="J116" s="175"/>
    </row>
    <row r="117" spans="1:10" ht="12.75">
      <c r="A117" s="182" t="s">
        <v>378</v>
      </c>
      <c r="B117" s="182"/>
      <c r="C117" s="182"/>
      <c r="D117" s="183">
        <v>43215</v>
      </c>
      <c r="E117" s="182" t="s">
        <v>407</v>
      </c>
      <c r="F117" s="182" t="s">
        <v>410</v>
      </c>
      <c r="G117" s="182" t="s">
        <v>411</v>
      </c>
      <c r="H117" s="184">
        <v>65</v>
      </c>
      <c r="I117" s="185">
        <v>2</v>
      </c>
      <c r="J117" s="175"/>
    </row>
    <row r="118" spans="1:10" ht="12.75">
      <c r="A118" s="182" t="s">
        <v>378</v>
      </c>
      <c r="B118" s="182"/>
      <c r="C118" s="182" t="s">
        <v>412</v>
      </c>
      <c r="D118" s="183">
        <v>43215</v>
      </c>
      <c r="E118" s="182" t="s">
        <v>413</v>
      </c>
      <c r="F118" s="182"/>
      <c r="G118" s="182" t="s">
        <v>414</v>
      </c>
      <c r="H118" s="184">
        <v>2400</v>
      </c>
      <c r="I118" s="185">
        <v>2</v>
      </c>
      <c r="J118" s="175"/>
    </row>
    <row r="119" spans="1:10" ht="12.75">
      <c r="A119" s="182" t="s">
        <v>378</v>
      </c>
      <c r="B119" s="182"/>
      <c r="C119" s="182"/>
      <c r="D119" s="183">
        <v>43215</v>
      </c>
      <c r="E119" s="182" t="s">
        <v>407</v>
      </c>
      <c r="F119" s="182" t="s">
        <v>415</v>
      </c>
      <c r="G119" s="182" t="s">
        <v>416</v>
      </c>
      <c r="H119" s="184">
        <v>135</v>
      </c>
      <c r="I119" s="185">
        <v>2</v>
      </c>
      <c r="J119" s="175"/>
    </row>
    <row r="120" spans="1:10" ht="12.75">
      <c r="A120" s="182" t="s">
        <v>378</v>
      </c>
      <c r="B120" s="182"/>
      <c r="C120" s="182"/>
      <c r="D120" s="183">
        <v>43215</v>
      </c>
      <c r="E120" s="182" t="s">
        <v>407</v>
      </c>
      <c r="F120" s="182" t="s">
        <v>417</v>
      </c>
      <c r="G120" s="182" t="s">
        <v>418</v>
      </c>
      <c r="H120" s="184">
        <v>225</v>
      </c>
      <c r="I120" s="185">
        <v>2</v>
      </c>
      <c r="J120" s="175"/>
    </row>
    <row r="121" spans="1:10" ht="12.75">
      <c r="A121" s="182" t="s">
        <v>378</v>
      </c>
      <c r="B121" s="182"/>
      <c r="C121" s="182"/>
      <c r="D121" s="183">
        <v>43215</v>
      </c>
      <c r="E121" s="182" t="s">
        <v>407</v>
      </c>
      <c r="F121" s="182" t="s">
        <v>419</v>
      </c>
      <c r="G121" s="182" t="s">
        <v>420</v>
      </c>
      <c r="H121" s="184">
        <v>40</v>
      </c>
      <c r="I121" s="185">
        <v>2</v>
      </c>
      <c r="J121" s="175"/>
    </row>
    <row r="122" spans="1:10" ht="12.75">
      <c r="A122" s="182" t="s">
        <v>378</v>
      </c>
      <c r="B122" s="182"/>
      <c r="C122" s="182"/>
      <c r="D122" s="183">
        <v>43216</v>
      </c>
      <c r="E122" s="182" t="s">
        <v>421</v>
      </c>
      <c r="F122" s="182" t="s">
        <v>417</v>
      </c>
      <c r="G122" s="182" t="s">
        <v>418</v>
      </c>
      <c r="H122" s="184">
        <v>50</v>
      </c>
      <c r="I122" s="185">
        <v>2</v>
      </c>
      <c r="J122" s="175"/>
    </row>
    <row r="123" spans="1:10" ht="12.75">
      <c r="A123" s="182" t="s">
        <v>378</v>
      </c>
      <c r="B123" s="182"/>
      <c r="C123" s="182"/>
      <c r="D123" s="183">
        <v>43216</v>
      </c>
      <c r="E123" s="182" t="s">
        <v>422</v>
      </c>
      <c r="F123" s="182"/>
      <c r="G123" s="182" t="s">
        <v>423</v>
      </c>
      <c r="H123" s="184">
        <v>20</v>
      </c>
      <c r="I123" s="185">
        <v>2</v>
      </c>
      <c r="J123" s="175"/>
    </row>
    <row r="124" spans="1:10" ht="12.75">
      <c r="A124" s="182" t="s">
        <v>378</v>
      </c>
      <c r="B124" s="182"/>
      <c r="C124" s="182"/>
      <c r="D124" s="183">
        <v>43216</v>
      </c>
      <c r="E124" s="182" t="s">
        <v>424</v>
      </c>
      <c r="F124" s="182"/>
      <c r="G124" s="182" t="s">
        <v>425</v>
      </c>
      <c r="H124" s="184">
        <v>40</v>
      </c>
      <c r="I124" s="185">
        <v>2</v>
      </c>
      <c r="J124" s="175"/>
    </row>
    <row r="125" spans="1:10" ht="12.75">
      <c r="A125" s="182" t="s">
        <v>378</v>
      </c>
      <c r="B125" s="182"/>
      <c r="C125" s="182"/>
      <c r="D125" s="183">
        <v>43216</v>
      </c>
      <c r="E125" s="182" t="s">
        <v>421</v>
      </c>
      <c r="F125" s="182" t="s">
        <v>426</v>
      </c>
      <c r="G125" s="182" t="s">
        <v>427</v>
      </c>
      <c r="H125" s="184">
        <v>100</v>
      </c>
      <c r="I125" s="185">
        <v>2</v>
      </c>
      <c r="J125" s="175"/>
    </row>
    <row r="126" spans="1:10" ht="12.75">
      <c r="A126" s="182" t="s">
        <v>378</v>
      </c>
      <c r="B126" s="182"/>
      <c r="C126" s="182"/>
      <c r="D126" s="183">
        <v>43216</v>
      </c>
      <c r="E126" s="182" t="s">
        <v>428</v>
      </c>
      <c r="F126" s="182"/>
      <c r="G126" s="182" t="s">
        <v>429</v>
      </c>
      <c r="H126" s="184">
        <v>540</v>
      </c>
      <c r="I126" s="185">
        <v>2</v>
      </c>
      <c r="J126" s="175"/>
    </row>
    <row r="127" spans="1:10" ht="12.75">
      <c r="A127" s="182" t="s">
        <v>378</v>
      </c>
      <c r="B127" s="182"/>
      <c r="C127" s="182"/>
      <c r="D127" s="183">
        <v>43216</v>
      </c>
      <c r="E127" s="182" t="s">
        <v>424</v>
      </c>
      <c r="F127" s="182"/>
      <c r="G127" s="182" t="s">
        <v>430</v>
      </c>
      <c r="H127" s="184">
        <v>150</v>
      </c>
      <c r="I127" s="185">
        <v>2</v>
      </c>
      <c r="J127" s="175"/>
    </row>
    <row r="128" spans="1:10" ht="12.75">
      <c r="A128" s="182" t="s">
        <v>378</v>
      </c>
      <c r="B128" s="182"/>
      <c r="C128" s="182"/>
      <c r="D128" s="183">
        <v>43216</v>
      </c>
      <c r="E128" s="182" t="s">
        <v>424</v>
      </c>
      <c r="F128" s="182"/>
      <c r="G128" s="182" t="s">
        <v>431</v>
      </c>
      <c r="H128" s="184">
        <v>40</v>
      </c>
      <c r="I128" s="185">
        <v>2</v>
      </c>
      <c r="J128" s="175"/>
    </row>
    <row r="129" spans="1:24" s="192" customFormat="1" ht="13.5">
      <c r="A129" s="186" t="s">
        <v>378</v>
      </c>
      <c r="B129" s="186"/>
      <c r="C129" s="186"/>
      <c r="D129" s="187">
        <v>43220</v>
      </c>
      <c r="E129" s="186" t="s">
        <v>390</v>
      </c>
      <c r="F129" s="186" t="s">
        <v>380</v>
      </c>
      <c r="G129" s="186" t="s">
        <v>381</v>
      </c>
      <c r="H129" s="188">
        <v>7</v>
      </c>
      <c r="I129" s="189">
        <v>4</v>
      </c>
      <c r="J129" s="190"/>
      <c r="K129" s="191"/>
      <c r="L129" s="191"/>
      <c r="M129" s="191"/>
      <c r="N129" s="191"/>
      <c r="O129" s="191"/>
      <c r="P129" s="191"/>
      <c r="Q129" s="191"/>
      <c r="R129" s="191"/>
      <c r="S129" s="191"/>
      <c r="T129" s="191"/>
      <c r="U129" s="191"/>
      <c r="V129" s="191"/>
      <c r="W129" s="191"/>
      <c r="X129" s="191"/>
    </row>
    <row r="130" spans="1:24" s="192" customFormat="1" ht="23.25">
      <c r="A130" s="186" t="s">
        <v>378</v>
      </c>
      <c r="B130" s="186"/>
      <c r="C130" s="186"/>
      <c r="D130" s="187">
        <v>43224</v>
      </c>
      <c r="E130" s="186" t="s">
        <v>432</v>
      </c>
      <c r="F130" s="186" t="s">
        <v>417</v>
      </c>
      <c r="G130" s="186" t="s">
        <v>418</v>
      </c>
      <c r="H130" s="188">
        <v>45</v>
      </c>
      <c r="I130" s="189">
        <v>1</v>
      </c>
      <c r="J130" s="190"/>
      <c r="K130" s="191"/>
      <c r="L130" s="191"/>
      <c r="M130" s="191"/>
      <c r="N130" s="191"/>
      <c r="O130" s="191"/>
      <c r="P130" s="191"/>
      <c r="Q130" s="191"/>
      <c r="R130" s="191"/>
      <c r="S130" s="191"/>
      <c r="T130" s="191"/>
      <c r="U130" s="191"/>
      <c r="V130" s="191"/>
      <c r="W130" s="191"/>
      <c r="X130" s="191"/>
    </row>
    <row r="131" spans="1:24" s="192" customFormat="1" ht="13.5">
      <c r="A131" s="186" t="s">
        <v>378</v>
      </c>
      <c r="B131" s="186"/>
      <c r="C131" s="186"/>
      <c r="D131" s="187">
        <v>43251</v>
      </c>
      <c r="E131" s="186" t="s">
        <v>390</v>
      </c>
      <c r="F131" s="186" t="s">
        <v>380</v>
      </c>
      <c r="G131" s="186" t="s">
        <v>381</v>
      </c>
      <c r="H131" s="188">
        <v>7</v>
      </c>
      <c r="I131" s="189">
        <v>4</v>
      </c>
      <c r="J131" s="190"/>
      <c r="K131" s="191"/>
      <c r="L131" s="191"/>
      <c r="M131" s="191"/>
      <c r="N131" s="191"/>
      <c r="O131" s="191"/>
      <c r="P131" s="191"/>
      <c r="Q131" s="191"/>
      <c r="R131" s="191"/>
      <c r="S131" s="191"/>
      <c r="T131" s="191"/>
      <c r="U131" s="191"/>
      <c r="V131" s="191"/>
      <c r="W131" s="191"/>
      <c r="X131" s="191"/>
    </row>
    <row r="132" spans="1:24" s="192" customFormat="1" ht="13.5">
      <c r="A132" s="186" t="s">
        <v>378</v>
      </c>
      <c r="B132" s="186"/>
      <c r="C132" s="186" t="s">
        <v>433</v>
      </c>
      <c r="D132" s="187">
        <v>43276</v>
      </c>
      <c r="E132" s="186" t="s">
        <v>397</v>
      </c>
      <c r="F132" s="186" t="s">
        <v>398</v>
      </c>
      <c r="G132" s="186" t="s">
        <v>399</v>
      </c>
      <c r="H132" s="188">
        <v>70</v>
      </c>
      <c r="I132" s="189">
        <v>4</v>
      </c>
      <c r="J132" s="190"/>
      <c r="K132" s="191"/>
      <c r="L132" s="191"/>
      <c r="M132" s="191"/>
      <c r="N132" s="191"/>
      <c r="O132" s="191"/>
      <c r="P132" s="191"/>
      <c r="Q132" s="191"/>
      <c r="R132" s="191"/>
      <c r="S132" s="191"/>
      <c r="T132" s="191"/>
      <c r="U132" s="191"/>
      <c r="V132" s="191"/>
      <c r="W132" s="191"/>
      <c r="X132" s="191"/>
    </row>
    <row r="133" spans="1:24" s="192" customFormat="1" ht="13.5">
      <c r="A133" s="186" t="s">
        <v>378</v>
      </c>
      <c r="B133" s="186"/>
      <c r="C133" s="186"/>
      <c r="D133" s="187">
        <v>43281</v>
      </c>
      <c r="E133" s="186" t="s">
        <v>390</v>
      </c>
      <c r="F133" s="186" t="s">
        <v>380</v>
      </c>
      <c r="G133" s="186" t="s">
        <v>381</v>
      </c>
      <c r="H133" s="188">
        <v>7</v>
      </c>
      <c r="I133" s="189">
        <v>4</v>
      </c>
      <c r="J133" s="190"/>
      <c r="K133" s="191"/>
      <c r="L133" s="191"/>
      <c r="M133" s="191"/>
      <c r="N133" s="191"/>
      <c r="O133" s="191"/>
      <c r="P133" s="191"/>
      <c r="Q133" s="191"/>
      <c r="R133" s="191"/>
      <c r="S133" s="191"/>
      <c r="T133" s="191"/>
      <c r="U133" s="191"/>
      <c r="V133" s="191"/>
      <c r="W133" s="191"/>
      <c r="X133" s="191"/>
    </row>
    <row r="134" spans="1:24" s="192" customFormat="1" ht="23.25">
      <c r="A134" s="186" t="s">
        <v>434</v>
      </c>
      <c r="B134" s="186"/>
      <c r="C134" s="186"/>
      <c r="D134" s="187">
        <v>43322</v>
      </c>
      <c r="E134" s="186" t="s">
        <v>435</v>
      </c>
      <c r="F134" s="186" t="s">
        <v>436</v>
      </c>
      <c r="G134" s="186" t="s">
        <v>437</v>
      </c>
      <c r="H134" s="188">
        <v>681.98</v>
      </c>
      <c r="I134" s="189">
        <v>2</v>
      </c>
      <c r="J134" s="190"/>
      <c r="K134" s="191"/>
      <c r="L134" s="191"/>
      <c r="M134" s="191"/>
      <c r="N134" s="191"/>
      <c r="O134" s="191"/>
      <c r="P134" s="191"/>
      <c r="Q134" s="191"/>
      <c r="R134" s="191"/>
      <c r="S134" s="191"/>
      <c r="T134" s="191"/>
      <c r="U134" s="191"/>
      <c r="V134" s="191"/>
      <c r="W134" s="191"/>
      <c r="X134" s="191"/>
    </row>
    <row r="135" spans="1:24" s="192" customFormat="1" ht="13.5">
      <c r="A135" s="186" t="s">
        <v>378</v>
      </c>
      <c r="B135" s="193"/>
      <c r="C135" s="193"/>
      <c r="D135" s="194" t="s">
        <v>438</v>
      </c>
      <c r="E135" s="186" t="s">
        <v>390</v>
      </c>
      <c r="F135" s="186" t="s">
        <v>380</v>
      </c>
      <c r="G135" s="186" t="s">
        <v>381</v>
      </c>
      <c r="H135" s="188">
        <v>7</v>
      </c>
      <c r="I135" s="189">
        <v>4</v>
      </c>
      <c r="J135" s="195"/>
      <c r="K135" s="191"/>
      <c r="L135" s="191"/>
      <c r="M135" s="191"/>
      <c r="N135" s="191"/>
      <c r="O135" s="191"/>
      <c r="P135" s="191"/>
      <c r="Q135" s="191"/>
      <c r="R135" s="191"/>
      <c r="S135" s="191"/>
      <c r="T135" s="191"/>
      <c r="U135" s="191"/>
      <c r="V135" s="191"/>
      <c r="W135" s="191"/>
      <c r="X135" s="191"/>
    </row>
    <row r="136" spans="1:24" s="192" customFormat="1" ht="13.5">
      <c r="A136" s="186" t="s">
        <v>378</v>
      </c>
      <c r="B136" s="193"/>
      <c r="C136" s="193"/>
      <c r="D136" s="196">
        <v>43320</v>
      </c>
      <c r="E136" s="197" t="s">
        <v>439</v>
      </c>
      <c r="F136" s="194"/>
      <c r="G136" s="186" t="s">
        <v>430</v>
      </c>
      <c r="H136" s="198">
        <v>50</v>
      </c>
      <c r="I136" s="199">
        <v>2</v>
      </c>
      <c r="J136" s="195"/>
      <c r="K136" s="191"/>
      <c r="L136" s="191"/>
      <c r="M136" s="191"/>
      <c r="N136" s="191"/>
      <c r="O136" s="191"/>
      <c r="P136" s="191"/>
      <c r="Q136" s="191"/>
      <c r="R136" s="191"/>
      <c r="S136" s="191"/>
      <c r="T136" s="191"/>
      <c r="U136" s="191"/>
      <c r="V136" s="191"/>
      <c r="W136" s="191"/>
      <c r="X136" s="191"/>
    </row>
    <row r="137" spans="1:24" s="192" customFormat="1" ht="23.25">
      <c r="A137" s="186" t="s">
        <v>378</v>
      </c>
      <c r="B137" s="193"/>
      <c r="C137" s="193"/>
      <c r="D137" s="196">
        <v>43320</v>
      </c>
      <c r="E137" s="197" t="s">
        <v>440</v>
      </c>
      <c r="F137" s="186" t="s">
        <v>417</v>
      </c>
      <c r="G137" s="197" t="s">
        <v>441</v>
      </c>
      <c r="H137" s="198">
        <v>150</v>
      </c>
      <c r="I137" s="199">
        <v>2</v>
      </c>
      <c r="J137" s="195"/>
      <c r="K137" s="191"/>
      <c r="L137" s="191"/>
      <c r="M137" s="191"/>
      <c r="N137" s="191"/>
      <c r="O137" s="191"/>
      <c r="P137" s="191"/>
      <c r="Q137" s="191"/>
      <c r="R137" s="191"/>
      <c r="S137" s="191"/>
      <c r="T137" s="191"/>
      <c r="U137" s="191"/>
      <c r="V137" s="191"/>
      <c r="W137" s="191"/>
      <c r="X137" s="191"/>
    </row>
    <row r="138" spans="1:24" s="192" customFormat="1" ht="13.5">
      <c r="A138" s="186" t="s">
        <v>378</v>
      </c>
      <c r="B138" s="193"/>
      <c r="C138" s="193"/>
      <c r="D138" s="196">
        <v>43320</v>
      </c>
      <c r="E138" s="197" t="s">
        <v>442</v>
      </c>
      <c r="F138" s="194"/>
      <c r="G138" s="194" t="s">
        <v>430</v>
      </c>
      <c r="H138" s="198">
        <v>80</v>
      </c>
      <c r="I138" s="199">
        <v>2</v>
      </c>
      <c r="J138" s="195"/>
      <c r="K138" s="191"/>
      <c r="L138" s="191"/>
      <c r="M138" s="191"/>
      <c r="N138" s="191"/>
      <c r="O138" s="191"/>
      <c r="P138" s="191"/>
      <c r="Q138" s="191"/>
      <c r="R138" s="191"/>
      <c r="S138" s="191"/>
      <c r="T138" s="191"/>
      <c r="U138" s="191"/>
      <c r="V138" s="191"/>
      <c r="W138" s="191"/>
      <c r="X138" s="191"/>
    </row>
    <row r="139" spans="1:24" s="192" customFormat="1" ht="23.25">
      <c r="A139" s="186" t="s">
        <v>378</v>
      </c>
      <c r="B139" s="193"/>
      <c r="C139" s="193"/>
      <c r="D139" s="200">
        <v>43320</v>
      </c>
      <c r="E139" s="197" t="s">
        <v>443</v>
      </c>
      <c r="F139" s="186" t="s">
        <v>426</v>
      </c>
      <c r="G139" s="197" t="s">
        <v>444</v>
      </c>
      <c r="H139" s="198">
        <v>240</v>
      </c>
      <c r="I139" s="199">
        <v>2</v>
      </c>
      <c r="J139" s="195"/>
      <c r="K139" s="191"/>
      <c r="L139" s="191"/>
      <c r="M139" s="191"/>
      <c r="N139" s="191"/>
      <c r="O139" s="191"/>
      <c r="P139" s="191"/>
      <c r="Q139" s="191"/>
      <c r="R139" s="191"/>
      <c r="S139" s="191"/>
      <c r="T139" s="191"/>
      <c r="U139" s="191"/>
      <c r="V139" s="191"/>
      <c r="W139" s="191"/>
      <c r="X139" s="191"/>
    </row>
    <row r="140" spans="1:24" s="192" customFormat="1" ht="23.25">
      <c r="A140" s="186" t="s">
        <v>378</v>
      </c>
      <c r="B140" s="193"/>
      <c r="C140" s="193"/>
      <c r="D140" s="196">
        <v>43320</v>
      </c>
      <c r="E140" s="197" t="s">
        <v>445</v>
      </c>
      <c r="F140" s="194"/>
      <c r="G140" s="194" t="s">
        <v>423</v>
      </c>
      <c r="H140" s="198">
        <v>40</v>
      </c>
      <c r="I140" s="199">
        <v>2</v>
      </c>
      <c r="J140" s="195"/>
      <c r="K140" s="191"/>
      <c r="L140" s="191"/>
      <c r="M140" s="191"/>
      <c r="N140" s="191"/>
      <c r="O140" s="191"/>
      <c r="P140" s="191"/>
      <c r="Q140" s="191"/>
      <c r="R140" s="191"/>
      <c r="S140" s="191"/>
      <c r="T140" s="191"/>
      <c r="U140" s="191"/>
      <c r="V140" s="191"/>
      <c r="W140" s="191"/>
      <c r="X140" s="191"/>
    </row>
    <row r="141" spans="1:24" s="192" customFormat="1" ht="23.25">
      <c r="A141" s="186" t="s">
        <v>378</v>
      </c>
      <c r="B141" s="193"/>
      <c r="C141" s="193"/>
      <c r="D141" s="200">
        <v>43320</v>
      </c>
      <c r="E141" s="197" t="s">
        <v>446</v>
      </c>
      <c r="F141" s="194"/>
      <c r="G141" s="194" t="s">
        <v>429</v>
      </c>
      <c r="H141" s="198">
        <v>140</v>
      </c>
      <c r="I141" s="199">
        <v>2</v>
      </c>
      <c r="J141" s="195"/>
      <c r="K141" s="191"/>
      <c r="L141" s="191"/>
      <c r="M141" s="191"/>
      <c r="N141" s="191"/>
      <c r="O141" s="191"/>
      <c r="P141" s="191"/>
      <c r="Q141" s="191"/>
      <c r="R141" s="191"/>
      <c r="S141" s="191"/>
      <c r="T141" s="191"/>
      <c r="U141" s="191"/>
      <c r="V141" s="191"/>
      <c r="W141" s="191"/>
      <c r="X141" s="191"/>
    </row>
    <row r="142" spans="1:24" s="192" customFormat="1" ht="13.5">
      <c r="A142" s="186" t="s">
        <v>378</v>
      </c>
      <c r="B142" s="193"/>
      <c r="C142" s="193"/>
      <c r="D142" s="194" t="s">
        <v>447</v>
      </c>
      <c r="E142" s="197" t="s">
        <v>448</v>
      </c>
      <c r="F142" s="186" t="s">
        <v>417</v>
      </c>
      <c r="G142" s="194" t="s">
        <v>441</v>
      </c>
      <c r="H142" s="198">
        <v>25</v>
      </c>
      <c r="I142" s="199">
        <v>2</v>
      </c>
      <c r="J142" s="195"/>
      <c r="K142" s="191"/>
      <c r="L142" s="191"/>
      <c r="M142" s="191"/>
      <c r="N142" s="191"/>
      <c r="O142" s="191"/>
      <c r="P142" s="191"/>
      <c r="Q142" s="191"/>
      <c r="R142" s="191"/>
      <c r="S142" s="191"/>
      <c r="T142" s="191"/>
      <c r="U142" s="191"/>
      <c r="V142" s="191"/>
      <c r="W142" s="191"/>
      <c r="X142" s="191"/>
    </row>
    <row r="143" spans="1:24" s="192" customFormat="1" ht="23.25">
      <c r="A143" s="186" t="s">
        <v>378</v>
      </c>
      <c r="B143" s="193"/>
      <c r="C143" s="193"/>
      <c r="D143" s="194" t="s">
        <v>449</v>
      </c>
      <c r="E143" s="197" t="s">
        <v>443</v>
      </c>
      <c r="F143" s="186" t="s">
        <v>426</v>
      </c>
      <c r="G143" s="194" t="s">
        <v>444</v>
      </c>
      <c r="H143" s="198">
        <v>240</v>
      </c>
      <c r="I143" s="199">
        <v>2</v>
      </c>
      <c r="J143" s="195"/>
      <c r="K143" s="191"/>
      <c r="L143" s="191"/>
      <c r="M143" s="191"/>
      <c r="N143" s="191"/>
      <c r="O143" s="191"/>
      <c r="P143" s="191"/>
      <c r="Q143" s="191"/>
      <c r="R143" s="191"/>
      <c r="S143" s="191"/>
      <c r="T143" s="191"/>
      <c r="U143" s="191"/>
      <c r="V143" s="191"/>
      <c r="W143" s="191"/>
      <c r="X143" s="191"/>
    </row>
    <row r="144" spans="1:24" s="192" customFormat="1" ht="13.5">
      <c r="A144" s="186" t="s">
        <v>378</v>
      </c>
      <c r="B144" s="193"/>
      <c r="C144" s="193">
        <v>2018034</v>
      </c>
      <c r="D144" s="194" t="s">
        <v>449</v>
      </c>
      <c r="E144" s="197" t="s">
        <v>450</v>
      </c>
      <c r="F144" s="186" t="s">
        <v>398</v>
      </c>
      <c r="G144" s="197" t="s">
        <v>451</v>
      </c>
      <c r="H144" s="198">
        <v>210</v>
      </c>
      <c r="I144" s="199">
        <v>4</v>
      </c>
      <c r="J144" s="195"/>
      <c r="K144" s="191"/>
      <c r="L144" s="191"/>
      <c r="M144" s="191"/>
      <c r="N144" s="191"/>
      <c r="O144" s="191"/>
      <c r="P144" s="191"/>
      <c r="Q144" s="191"/>
      <c r="R144" s="191"/>
      <c r="S144" s="191"/>
      <c r="T144" s="191"/>
      <c r="U144" s="191"/>
      <c r="V144" s="191"/>
      <c r="W144" s="191"/>
      <c r="X144" s="191"/>
    </row>
    <row r="145" spans="1:24" s="192" customFormat="1" ht="23.25">
      <c r="A145" s="186" t="s">
        <v>378</v>
      </c>
      <c r="B145" s="193"/>
      <c r="C145" s="193"/>
      <c r="D145" s="194" t="s">
        <v>452</v>
      </c>
      <c r="E145" s="197" t="s">
        <v>453</v>
      </c>
      <c r="F145" s="194"/>
      <c r="G145" s="194" t="s">
        <v>454</v>
      </c>
      <c r="H145" s="198">
        <v>317</v>
      </c>
      <c r="I145" s="199">
        <v>4</v>
      </c>
      <c r="J145" s="195"/>
      <c r="K145" s="191"/>
      <c r="L145" s="191"/>
      <c r="M145" s="191"/>
      <c r="N145" s="191"/>
      <c r="O145" s="191"/>
      <c r="P145" s="191"/>
      <c r="Q145" s="191"/>
      <c r="R145" s="191"/>
      <c r="S145" s="191"/>
      <c r="T145" s="191"/>
      <c r="U145" s="191"/>
      <c r="V145" s="191"/>
      <c r="W145" s="191"/>
      <c r="X145" s="191"/>
    </row>
    <row r="146" spans="1:24" s="192" customFormat="1" ht="13.5">
      <c r="A146" s="186" t="s">
        <v>378</v>
      </c>
      <c r="B146" s="193"/>
      <c r="C146" s="193"/>
      <c r="D146" s="194" t="s">
        <v>455</v>
      </c>
      <c r="E146" s="197" t="s">
        <v>456</v>
      </c>
      <c r="F146" s="194"/>
      <c r="G146" s="194" t="s">
        <v>457</v>
      </c>
      <c r="H146" s="198">
        <v>600</v>
      </c>
      <c r="I146" s="199">
        <v>2</v>
      </c>
      <c r="J146" s="195"/>
      <c r="K146" s="191"/>
      <c r="L146" s="191"/>
      <c r="M146" s="191"/>
      <c r="N146" s="191"/>
      <c r="O146" s="191"/>
      <c r="P146" s="191"/>
      <c r="Q146" s="191"/>
      <c r="R146" s="191"/>
      <c r="S146" s="191"/>
      <c r="T146" s="191"/>
      <c r="U146" s="191"/>
      <c r="V146" s="191"/>
      <c r="W146" s="191"/>
      <c r="X146" s="191"/>
    </row>
    <row r="147" spans="1:24" s="192" customFormat="1" ht="13.5">
      <c r="A147" s="186" t="s">
        <v>378</v>
      </c>
      <c r="B147" s="193"/>
      <c r="C147" s="193"/>
      <c r="D147" s="194" t="s">
        <v>458</v>
      </c>
      <c r="E147" s="197" t="s">
        <v>459</v>
      </c>
      <c r="F147" s="194"/>
      <c r="G147" s="194"/>
      <c r="H147" s="198">
        <v>2</v>
      </c>
      <c r="I147" s="199">
        <v>2</v>
      </c>
      <c r="J147" s="195"/>
      <c r="K147" s="191"/>
      <c r="L147" s="191"/>
      <c r="M147" s="191"/>
      <c r="N147" s="191"/>
      <c r="O147" s="191"/>
      <c r="P147" s="191"/>
      <c r="Q147" s="191"/>
      <c r="R147" s="191"/>
      <c r="S147" s="191"/>
      <c r="T147" s="191"/>
      <c r="U147" s="191"/>
      <c r="V147" s="191"/>
      <c r="W147" s="191"/>
      <c r="X147" s="191"/>
    </row>
    <row r="148" spans="1:24" s="192" customFormat="1" ht="23.25">
      <c r="A148" s="186" t="s">
        <v>378</v>
      </c>
      <c r="B148" s="193"/>
      <c r="C148" s="193"/>
      <c r="D148" s="194" t="s">
        <v>458</v>
      </c>
      <c r="E148" s="197" t="s">
        <v>460</v>
      </c>
      <c r="F148" s="194"/>
      <c r="G148" s="197" t="s">
        <v>461</v>
      </c>
      <c r="H148" s="198">
        <v>150</v>
      </c>
      <c r="I148" s="199">
        <v>2</v>
      </c>
      <c r="J148" s="195"/>
      <c r="K148" s="191"/>
      <c r="L148" s="191"/>
      <c r="M148" s="191"/>
      <c r="N148" s="191"/>
      <c r="O148" s="191"/>
      <c r="P148" s="191"/>
      <c r="Q148" s="191"/>
      <c r="R148" s="191"/>
      <c r="S148" s="191"/>
      <c r="T148" s="191"/>
      <c r="U148" s="191"/>
      <c r="V148" s="191"/>
      <c r="W148" s="191"/>
      <c r="X148" s="191"/>
    </row>
    <row r="149" spans="1:24" s="192" customFormat="1" ht="13.5">
      <c r="A149" s="186" t="s">
        <v>378</v>
      </c>
      <c r="B149" s="193"/>
      <c r="C149" s="193"/>
      <c r="D149" s="194" t="s">
        <v>462</v>
      </c>
      <c r="E149" s="197" t="s">
        <v>463</v>
      </c>
      <c r="F149" s="194"/>
      <c r="G149" s="194"/>
      <c r="H149" s="198">
        <v>7</v>
      </c>
      <c r="I149" s="199">
        <v>4</v>
      </c>
      <c r="J149" s="195"/>
      <c r="K149" s="191"/>
      <c r="L149" s="191"/>
      <c r="M149" s="191"/>
      <c r="N149" s="191"/>
      <c r="O149" s="191"/>
      <c r="P149" s="191"/>
      <c r="Q149" s="191"/>
      <c r="R149" s="191"/>
      <c r="S149" s="191"/>
      <c r="T149" s="191"/>
      <c r="U149" s="191"/>
      <c r="V149" s="191"/>
      <c r="W149" s="191"/>
      <c r="X149" s="191"/>
    </row>
    <row r="150" spans="1:24" s="192" customFormat="1" ht="23.25">
      <c r="A150" s="186" t="s">
        <v>378</v>
      </c>
      <c r="B150" s="193"/>
      <c r="C150" s="193"/>
      <c r="D150" s="194" t="s">
        <v>464</v>
      </c>
      <c r="E150" s="197" t="s">
        <v>465</v>
      </c>
      <c r="F150" s="194"/>
      <c r="G150" s="194" t="s">
        <v>409</v>
      </c>
      <c r="H150" s="198">
        <v>100</v>
      </c>
      <c r="I150" s="199">
        <v>2</v>
      </c>
      <c r="J150" s="195"/>
      <c r="K150" s="191"/>
      <c r="L150" s="191"/>
      <c r="M150" s="191"/>
      <c r="N150" s="191"/>
      <c r="O150" s="191"/>
      <c r="P150" s="191"/>
      <c r="Q150" s="191"/>
      <c r="R150" s="191"/>
      <c r="S150" s="191"/>
      <c r="T150" s="191"/>
      <c r="U150" s="191"/>
      <c r="V150" s="191"/>
      <c r="W150" s="191"/>
      <c r="X150" s="191"/>
    </row>
    <row r="151" spans="1:24" s="192" customFormat="1" ht="23.25">
      <c r="A151" s="186" t="s">
        <v>378</v>
      </c>
      <c r="B151" s="193"/>
      <c r="C151" s="193"/>
      <c r="D151" s="194" t="s">
        <v>466</v>
      </c>
      <c r="E151" s="197" t="s">
        <v>467</v>
      </c>
      <c r="F151" s="194"/>
      <c r="G151" s="194" t="s">
        <v>468</v>
      </c>
      <c r="H151" s="198">
        <v>300</v>
      </c>
      <c r="I151" s="199">
        <v>2</v>
      </c>
      <c r="J151" s="195"/>
      <c r="K151" s="191"/>
      <c r="L151" s="191"/>
      <c r="M151" s="191"/>
      <c r="N151" s="191"/>
      <c r="O151" s="191"/>
      <c r="P151" s="191"/>
      <c r="Q151" s="191"/>
      <c r="R151" s="191"/>
      <c r="S151" s="191"/>
      <c r="T151" s="191"/>
      <c r="U151" s="191"/>
      <c r="V151" s="191"/>
      <c r="W151" s="191"/>
      <c r="X151" s="191"/>
    </row>
    <row r="152" spans="1:24" s="192" customFormat="1" ht="13.5">
      <c r="A152" s="186" t="s">
        <v>378</v>
      </c>
      <c r="B152" s="193"/>
      <c r="C152" s="193"/>
      <c r="D152" s="194" t="s">
        <v>464</v>
      </c>
      <c r="E152" s="197" t="s">
        <v>469</v>
      </c>
      <c r="F152" s="186" t="s">
        <v>426</v>
      </c>
      <c r="G152" s="194" t="s">
        <v>444</v>
      </c>
      <c r="H152" s="198">
        <v>50</v>
      </c>
      <c r="I152" s="199">
        <v>2</v>
      </c>
      <c r="J152" s="195"/>
      <c r="K152" s="191"/>
      <c r="L152" s="191"/>
      <c r="M152" s="191"/>
      <c r="N152" s="191"/>
      <c r="O152" s="191"/>
      <c r="P152" s="191"/>
      <c r="Q152" s="191"/>
      <c r="R152" s="191"/>
      <c r="S152" s="191"/>
      <c r="T152" s="191"/>
      <c r="U152" s="191"/>
      <c r="V152" s="191"/>
      <c r="W152" s="191"/>
      <c r="X152" s="191"/>
    </row>
    <row r="153" spans="1:24" s="192" customFormat="1" ht="23.25">
      <c r="A153" s="186" t="s">
        <v>378</v>
      </c>
      <c r="B153" s="193"/>
      <c r="C153" s="193"/>
      <c r="D153" s="194" t="s">
        <v>464</v>
      </c>
      <c r="E153" s="197" t="s">
        <v>470</v>
      </c>
      <c r="F153" s="186" t="s">
        <v>417</v>
      </c>
      <c r="G153" s="194" t="s">
        <v>441</v>
      </c>
      <c r="H153" s="198">
        <v>600</v>
      </c>
      <c r="I153" s="199">
        <v>2</v>
      </c>
      <c r="J153" s="195"/>
      <c r="K153" s="191"/>
      <c r="L153" s="191"/>
      <c r="M153" s="191"/>
      <c r="N153" s="191"/>
      <c r="O153" s="191"/>
      <c r="P153" s="191"/>
      <c r="Q153" s="191"/>
      <c r="R153" s="191"/>
      <c r="S153" s="191"/>
      <c r="T153" s="191"/>
      <c r="U153" s="191"/>
      <c r="V153" s="191"/>
      <c r="W153" s="191"/>
      <c r="X153" s="191"/>
    </row>
    <row r="154" spans="1:24" s="192" customFormat="1" ht="13.5">
      <c r="A154" s="186" t="s">
        <v>378</v>
      </c>
      <c r="B154" s="193"/>
      <c r="C154" s="193"/>
      <c r="D154" s="194" t="s">
        <v>471</v>
      </c>
      <c r="E154" s="197" t="s">
        <v>472</v>
      </c>
      <c r="F154" s="194"/>
      <c r="G154" s="194" t="s">
        <v>473</v>
      </c>
      <c r="H154" s="198">
        <v>150</v>
      </c>
      <c r="I154" s="199">
        <v>2</v>
      </c>
      <c r="J154" s="195"/>
      <c r="K154" s="191"/>
      <c r="L154" s="191"/>
      <c r="M154" s="191"/>
      <c r="N154" s="191"/>
      <c r="O154" s="191"/>
      <c r="P154" s="191"/>
      <c r="Q154" s="191"/>
      <c r="R154" s="191"/>
      <c r="S154" s="191"/>
      <c r="T154" s="191"/>
      <c r="U154" s="191"/>
      <c r="V154" s="191"/>
      <c r="W154" s="191"/>
      <c r="X154" s="191"/>
    </row>
    <row r="155" spans="1:24" s="192" customFormat="1" ht="23.25">
      <c r="A155" s="186" t="s">
        <v>378</v>
      </c>
      <c r="B155" s="193"/>
      <c r="C155" s="193"/>
      <c r="D155" s="194" t="s">
        <v>474</v>
      </c>
      <c r="E155" s="197" t="s">
        <v>475</v>
      </c>
      <c r="F155" s="194"/>
      <c r="G155" s="194" t="s">
        <v>476</v>
      </c>
      <c r="H155" s="198">
        <v>230</v>
      </c>
      <c r="I155" s="199">
        <v>2</v>
      </c>
      <c r="J155" s="195"/>
      <c r="K155" s="191"/>
      <c r="L155" s="191"/>
      <c r="M155" s="191"/>
      <c r="N155" s="191"/>
      <c r="O155" s="191"/>
      <c r="P155" s="191"/>
      <c r="Q155" s="191"/>
      <c r="R155" s="191"/>
      <c r="S155" s="191"/>
      <c r="T155" s="191"/>
      <c r="U155" s="191"/>
      <c r="V155" s="191"/>
      <c r="W155" s="191"/>
      <c r="X155" s="191"/>
    </row>
    <row r="156" spans="1:24" s="192" customFormat="1" ht="23.25">
      <c r="A156" s="186" t="s">
        <v>378</v>
      </c>
      <c r="B156" s="193"/>
      <c r="C156" s="193"/>
      <c r="D156" s="194" t="s">
        <v>477</v>
      </c>
      <c r="E156" s="197" t="s">
        <v>478</v>
      </c>
      <c r="F156" s="186" t="s">
        <v>417</v>
      </c>
      <c r="G156" s="194" t="s">
        <v>441</v>
      </c>
      <c r="H156" s="198">
        <v>115</v>
      </c>
      <c r="I156" s="199">
        <v>2</v>
      </c>
      <c r="J156" s="195"/>
      <c r="K156" s="191"/>
      <c r="L156" s="191"/>
      <c r="M156" s="191"/>
      <c r="N156" s="191"/>
      <c r="O156" s="191"/>
      <c r="P156" s="191"/>
      <c r="Q156" s="191"/>
      <c r="R156" s="191"/>
      <c r="S156" s="191"/>
      <c r="T156" s="191"/>
      <c r="U156" s="191"/>
      <c r="V156" s="191"/>
      <c r="W156" s="191"/>
      <c r="X156" s="191"/>
    </row>
    <row r="157" spans="1:24" s="192" customFormat="1" ht="13.5">
      <c r="A157" s="186" t="s">
        <v>378</v>
      </c>
      <c r="B157" s="193"/>
      <c r="C157" s="193"/>
      <c r="D157" s="194" t="s">
        <v>477</v>
      </c>
      <c r="E157" s="197" t="s">
        <v>479</v>
      </c>
      <c r="F157" s="194"/>
      <c r="G157" s="197" t="s">
        <v>480</v>
      </c>
      <c r="H157" s="198">
        <v>150</v>
      </c>
      <c r="I157" s="199">
        <v>4</v>
      </c>
      <c r="J157" s="195"/>
      <c r="K157" s="191"/>
      <c r="L157" s="191"/>
      <c r="M157" s="191"/>
      <c r="N157" s="191"/>
      <c r="O157" s="191"/>
      <c r="P157" s="191"/>
      <c r="Q157" s="191"/>
      <c r="R157" s="191"/>
      <c r="S157" s="191"/>
      <c r="T157" s="191"/>
      <c r="U157" s="191"/>
      <c r="V157" s="191"/>
      <c r="W157" s="191"/>
      <c r="X157" s="191"/>
    </row>
    <row r="158" spans="1:24" s="192" customFormat="1" ht="13.5">
      <c r="A158" s="186" t="s">
        <v>378</v>
      </c>
      <c r="B158" s="193"/>
      <c r="C158" s="193"/>
      <c r="D158" s="194" t="s">
        <v>481</v>
      </c>
      <c r="E158" s="197" t="s">
        <v>463</v>
      </c>
      <c r="F158" s="194"/>
      <c r="G158" s="194"/>
      <c r="H158" s="198">
        <v>7</v>
      </c>
      <c r="I158" s="199">
        <v>4</v>
      </c>
      <c r="J158" s="195"/>
      <c r="K158" s="191"/>
      <c r="L158" s="191"/>
      <c r="M158" s="191"/>
      <c r="N158" s="191"/>
      <c r="O158" s="191"/>
      <c r="P158" s="191"/>
      <c r="Q158" s="191"/>
      <c r="R158" s="191"/>
      <c r="S158" s="191"/>
      <c r="T158" s="191"/>
      <c r="U158" s="191"/>
      <c r="V158" s="191"/>
      <c r="W158" s="191"/>
      <c r="X158" s="191"/>
    </row>
    <row r="159" spans="1:9" ht="14.25">
      <c r="A159" s="186" t="s">
        <v>378</v>
      </c>
      <c r="D159" s="106" t="s">
        <v>482</v>
      </c>
      <c r="E159" s="201" t="s">
        <v>483</v>
      </c>
      <c r="F159" s="186" t="s">
        <v>417</v>
      </c>
      <c r="G159" s="106" t="s">
        <v>441</v>
      </c>
      <c r="H159" s="108">
        <v>115</v>
      </c>
      <c r="I159" s="109">
        <v>2</v>
      </c>
    </row>
    <row r="160" spans="1:9" ht="14.25">
      <c r="A160" s="186" t="s">
        <v>378</v>
      </c>
      <c r="D160" s="106" t="s">
        <v>482</v>
      </c>
      <c r="E160" s="201" t="s">
        <v>484</v>
      </c>
      <c r="F160" s="186" t="s">
        <v>417</v>
      </c>
      <c r="G160" s="106" t="s">
        <v>441</v>
      </c>
      <c r="H160" s="108">
        <v>120</v>
      </c>
      <c r="I160" s="109">
        <v>2</v>
      </c>
    </row>
    <row r="161" spans="1:9" ht="24.75">
      <c r="A161" s="186" t="s">
        <v>378</v>
      </c>
      <c r="D161" s="106" t="s">
        <v>482</v>
      </c>
      <c r="E161" s="201" t="s">
        <v>485</v>
      </c>
      <c r="G161" s="201" t="s">
        <v>486</v>
      </c>
      <c r="H161" s="108">
        <v>140</v>
      </c>
      <c r="I161" s="109">
        <v>4</v>
      </c>
    </row>
    <row r="162" spans="1:9" ht="14.25">
      <c r="A162" s="186" t="s">
        <v>378</v>
      </c>
      <c r="D162" s="106" t="s">
        <v>482</v>
      </c>
      <c r="E162" s="201" t="s">
        <v>487</v>
      </c>
      <c r="G162" s="106" t="s">
        <v>488</v>
      </c>
      <c r="H162" s="108">
        <v>752.99</v>
      </c>
      <c r="I162" s="109">
        <v>2</v>
      </c>
    </row>
    <row r="163" spans="1:9" ht="14.25">
      <c r="A163" s="186" t="s">
        <v>378</v>
      </c>
      <c r="D163" s="106" t="s">
        <v>482</v>
      </c>
      <c r="E163" s="201" t="s">
        <v>487</v>
      </c>
      <c r="G163" s="106" t="s">
        <v>489</v>
      </c>
      <c r="H163" s="108">
        <v>1000</v>
      </c>
      <c r="I163" s="109">
        <v>2</v>
      </c>
    </row>
    <row r="164" spans="1:9" ht="14.25">
      <c r="A164" s="186" t="s">
        <v>378</v>
      </c>
      <c r="D164" s="106" t="s">
        <v>482</v>
      </c>
      <c r="E164" s="197" t="s">
        <v>463</v>
      </c>
      <c r="H164" s="108">
        <v>7</v>
      </c>
      <c r="I164" s="109">
        <v>4</v>
      </c>
    </row>
    <row r="165" spans="1:9" ht="14.25">
      <c r="A165" s="186" t="s">
        <v>378</v>
      </c>
      <c r="D165" s="106" t="s">
        <v>490</v>
      </c>
      <c r="E165" s="201" t="s">
        <v>491</v>
      </c>
      <c r="H165" s="108">
        <v>3.5</v>
      </c>
      <c r="I165" s="109">
        <v>4</v>
      </c>
    </row>
    <row r="166" spans="1:9" ht="14.25">
      <c r="A166" s="186" t="s">
        <v>378</v>
      </c>
      <c r="D166" s="106" t="s">
        <v>492</v>
      </c>
      <c r="E166" s="201" t="s">
        <v>493</v>
      </c>
      <c r="G166" s="106" t="s">
        <v>494</v>
      </c>
      <c r="H166" s="108">
        <v>50</v>
      </c>
      <c r="I166" s="109">
        <v>2</v>
      </c>
    </row>
    <row r="167" spans="1:9" ht="14.25">
      <c r="A167" s="186" t="s">
        <v>378</v>
      </c>
      <c r="D167" s="106" t="s">
        <v>492</v>
      </c>
      <c r="E167" s="201" t="s">
        <v>495</v>
      </c>
      <c r="G167" s="106" t="s">
        <v>496</v>
      </c>
      <c r="H167" s="108">
        <v>95</v>
      </c>
      <c r="I167" s="109">
        <v>2</v>
      </c>
    </row>
    <row r="168" spans="1:9" ht="14.25">
      <c r="A168" s="186" t="s">
        <v>378</v>
      </c>
      <c r="D168" s="106" t="s">
        <v>492</v>
      </c>
      <c r="E168" s="201" t="s">
        <v>497</v>
      </c>
      <c r="G168" s="106" t="s">
        <v>498</v>
      </c>
      <c r="H168" s="108">
        <v>130</v>
      </c>
      <c r="I168" s="109">
        <v>2</v>
      </c>
    </row>
    <row r="169" spans="1:9" ht="14.25">
      <c r="A169" s="186" t="s">
        <v>378</v>
      </c>
      <c r="D169" s="106" t="s">
        <v>499</v>
      </c>
      <c r="E169" s="201" t="s">
        <v>500</v>
      </c>
      <c r="G169" s="106" t="s">
        <v>496</v>
      </c>
      <c r="H169" s="108">
        <v>100</v>
      </c>
      <c r="I169" s="109">
        <v>2</v>
      </c>
    </row>
    <row r="170" spans="1:9" ht="14.25">
      <c r="A170" s="186" t="s">
        <v>378</v>
      </c>
      <c r="D170" s="106" t="s">
        <v>501</v>
      </c>
      <c r="E170" s="201" t="s">
        <v>502</v>
      </c>
      <c r="G170" s="106" t="s">
        <v>429</v>
      </c>
      <c r="H170" s="108">
        <v>120</v>
      </c>
      <c r="I170" s="109">
        <v>2</v>
      </c>
    </row>
    <row r="171" spans="1:9" ht="14.25">
      <c r="A171" s="186" t="s">
        <v>378</v>
      </c>
      <c r="D171" s="106" t="s">
        <v>503</v>
      </c>
      <c r="E171" s="201" t="s">
        <v>504</v>
      </c>
      <c r="G171" s="201" t="s">
        <v>486</v>
      </c>
      <c r="H171" s="108">
        <v>70</v>
      </c>
      <c r="I171" s="109">
        <v>2</v>
      </c>
    </row>
    <row r="172" spans="1:9" ht="24.75">
      <c r="A172" s="186" t="s">
        <v>378</v>
      </c>
      <c r="D172" s="106" t="s">
        <v>505</v>
      </c>
      <c r="E172" s="201" t="s">
        <v>506</v>
      </c>
      <c r="G172" s="106" t="s">
        <v>507</v>
      </c>
      <c r="H172" s="108">
        <v>375</v>
      </c>
      <c r="I172" s="109">
        <v>2</v>
      </c>
    </row>
    <row r="173" spans="1:9" ht="14.25">
      <c r="A173" s="186" t="s">
        <v>378</v>
      </c>
      <c r="D173" s="106" t="s">
        <v>508</v>
      </c>
      <c r="E173" s="197" t="s">
        <v>463</v>
      </c>
      <c r="H173" s="108">
        <v>7</v>
      </c>
      <c r="I173" s="109">
        <v>4</v>
      </c>
    </row>
    <row r="174" spans="1:9" ht="14.25">
      <c r="A174" s="186" t="s">
        <v>378</v>
      </c>
      <c r="D174" s="106" t="s">
        <v>509</v>
      </c>
      <c r="E174" s="201" t="s">
        <v>510</v>
      </c>
      <c r="G174" s="106" t="s">
        <v>511</v>
      </c>
      <c r="H174" s="108">
        <v>300</v>
      </c>
      <c r="I174" s="109">
        <v>2</v>
      </c>
    </row>
    <row r="175" spans="1:9" ht="14.25">
      <c r="A175" s="186" t="s">
        <v>378</v>
      </c>
      <c r="D175" s="106" t="s">
        <v>512</v>
      </c>
      <c r="E175" s="201" t="s">
        <v>510</v>
      </c>
      <c r="G175" s="106" t="s">
        <v>513</v>
      </c>
      <c r="H175" s="108">
        <v>50</v>
      </c>
      <c r="I175" s="109">
        <v>2</v>
      </c>
    </row>
    <row r="176" spans="1:9" ht="14.25">
      <c r="A176" s="186" t="s">
        <v>378</v>
      </c>
      <c r="D176" s="106" t="s">
        <v>514</v>
      </c>
      <c r="E176" s="201" t="s">
        <v>515</v>
      </c>
      <c r="G176" s="106" t="s">
        <v>516</v>
      </c>
      <c r="H176" s="108">
        <v>125</v>
      </c>
      <c r="I176" s="109">
        <v>2</v>
      </c>
    </row>
    <row r="177" spans="1:9" ht="14.25">
      <c r="A177" s="186" t="s">
        <v>378</v>
      </c>
      <c r="D177" s="106" t="s">
        <v>517</v>
      </c>
      <c r="E177" s="201" t="s">
        <v>518</v>
      </c>
      <c r="G177" s="106" t="s">
        <v>444</v>
      </c>
      <c r="H177" s="108">
        <v>240</v>
      </c>
      <c r="I177" s="109">
        <v>2</v>
      </c>
    </row>
    <row r="178" spans="1:9" ht="14.25">
      <c r="A178" s="186" t="s">
        <v>378</v>
      </c>
      <c r="D178" s="106" t="s">
        <v>519</v>
      </c>
      <c r="E178" s="201" t="s">
        <v>520</v>
      </c>
      <c r="G178" s="106" t="s">
        <v>486</v>
      </c>
      <c r="H178" s="108">
        <v>70</v>
      </c>
      <c r="I178" s="109">
        <v>2</v>
      </c>
    </row>
    <row r="179" spans="1:9" ht="24.75">
      <c r="A179" s="186" t="s">
        <v>378</v>
      </c>
      <c r="D179" s="106" t="s">
        <v>521</v>
      </c>
      <c r="E179" s="201" t="s">
        <v>522</v>
      </c>
      <c r="G179" s="106" t="s">
        <v>444</v>
      </c>
      <c r="H179" s="108">
        <v>235</v>
      </c>
      <c r="I179" s="109">
        <v>2</v>
      </c>
    </row>
    <row r="180" spans="1:9" ht="14.25">
      <c r="A180" s="186" t="s">
        <v>378</v>
      </c>
      <c r="D180" s="106" t="s">
        <v>523</v>
      </c>
      <c r="E180" s="197" t="s">
        <v>463</v>
      </c>
      <c r="H180" s="108">
        <v>7</v>
      </c>
      <c r="I180" s="109">
        <v>4</v>
      </c>
    </row>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sheetData>
  <sheetProtection selectLockedCells="1" selectUnlockedCells="1"/>
  <mergeCells count="5">
    <mergeCell ref="A100:G100"/>
    <mergeCell ref="H100:I100"/>
    <mergeCell ref="A101:G101"/>
    <mergeCell ref="H101:I101"/>
    <mergeCell ref="A105:I105"/>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F162:I162 A159:C162 C625:I625 B135:C149 E1448:I1450 H1443:I1447 H1451:I1453 B1253:D1254 E1253:G1253 H1253:I1254 I1219:I1252 B1261:G1270 H1256:I1270 H489:H496 G1393:I1402 B811:D811 G811:I811 G819:I819 I1053:I1054 H1053 B1256:D1260 H1111:I1126 G1114:G1126 B165:C174 F169: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F149:I149 H1403:I1404 H1131:I1136 I1127:I1130 E1413:G1447 B1413:D1450 B500:I598 H599:I607 A906:I1049 B329:I348 B421:I456 B1194:G1218 B809:I810 B827:I903 B812:I818 B599:B607 B704:I807 B1504:D1556 E1504:G4374 B1462:G1503 H1461:I4374 H1302:I1359 B1327:G1359 I608:I624 B646:H688 B700:H700 B702:H703 I645:I703 D135 H136:I136 F136 H137:I137 F138:I138 H139:I139 F140:I141 D139 G142:I142 G143:I143 D142:D143 H144:I144 F145:I147 F148 H148:I148 D145:D147 A107:A158 G160:I160 D149:D159 G159:I159 H161:I161 F161 F164:I168 B164:C174 D165:D166 D171:D174 A163:A5000">
    <cfRule type="expression" priority="1" dxfId="0" stopIfTrue="1">
      <formula>$A107&lt;&gt;""</formula>
    </cfRule>
  </conditionalFormatting>
  <conditionalFormatting sqref="E1364:G1364 E1254:F1254 E1256:G1260">
    <cfRule type="expression" priority="2" dxfId="0" stopIfTrue="1">
      <formula>$A1254&lt;&gt;""</formula>
    </cfRule>
  </conditionalFormatting>
  <conditionalFormatting sqref="B4347:C4349">
    <cfRule type="expression" priority="3" dxfId="0" stopIfTrue="1">
      <formula>$A4347&lt;&gt;""</formula>
    </cfRule>
  </conditionalFormatting>
  <conditionalFormatting sqref="E4347:G4349 I4347:I4349">
    <cfRule type="expression" priority="4" dxfId="0" stopIfTrue="1">
      <formula>$A4347&lt;&gt;""</formula>
    </cfRule>
  </conditionalFormatting>
  <conditionalFormatting sqref="A4347:A4349">
    <cfRule type="expression" priority="5" dxfId="0" stopIfTrue="1">
      <formula>$A4347&lt;&gt;""</formula>
    </cfRule>
  </conditionalFormatting>
  <conditionalFormatting sqref="D1656:D4374">
    <cfRule type="expression" priority="6" dxfId="0" stopIfTrue="1">
      <formula>$A1656&lt;&gt;""</formula>
    </cfRule>
  </conditionalFormatting>
  <conditionalFormatting sqref="D4347:D4349">
    <cfRule type="expression" priority="7" dxfId="0" stopIfTrue="1">
      <formula>$A4347&lt;&gt;""</formula>
    </cfRule>
  </conditionalFormatting>
  <conditionalFormatting sqref="H4347:H4349">
    <cfRule type="expression" priority="8" dxfId="0" stopIfTrue="1">
      <formula>$A4347&lt;&gt;""</formula>
    </cfRule>
  </conditionalFormatting>
  <conditionalFormatting sqref="E1050:G1052 B1158:C1160 E1158:I1160 I1137:I1157 A1050:C1052 A1055:C1056 E1055:G1056">
    <cfRule type="expression" priority="9" dxfId="0" stopIfTrue="1">
      <formula>$A1050&lt;&gt;""</formula>
    </cfRule>
  </conditionalFormatting>
  <conditionalFormatting sqref="B1131:C1131">
    <cfRule type="expression" priority="10" dxfId="0" stopIfTrue="1">
      <formula>$A1131&lt;&gt;""</formula>
    </cfRule>
  </conditionalFormatting>
  <conditionalFormatting sqref="E1131:G1131">
    <cfRule type="expression" priority="11" dxfId="0" stopIfTrue="1">
      <formula>$A1131&lt;&gt;""</formula>
    </cfRule>
  </conditionalFormatting>
  <conditionalFormatting sqref="B107:I134 B181:I5000 B135:D135 B136:C136 H136:I136 F136 B137:C137 H137:I137 B138:C138 F138:I138 B139:D139 H139:I139 F140:I141 B140:C140 B141:C141 B142:D143 G142:I142 G143:I143 B144:C144 H144:I144 B145:D147 F145:I147 F148:F151 H148:I148 B148:C148 B149:D159 G149:I156 F157:F158 H157:I157 G158:I160 F154:F155 B160:C160 B161:C161 H161:I161 F161 B162:C162 F162:I170 B163:C163 B164:C164 B165:D166 B167:C167 B168:C168 B169:C169 B170:C170 B171:D180 F171 H171:I171 F172:I176 F178:I180 F177 H177:I177">
    <cfRule type="expression" priority="12" dxfId="0" stopIfTrue="1">
      <formula>$A107&lt;&gt;""</formula>
    </cfRule>
  </conditionalFormatting>
  <conditionalFormatting sqref="B150:C158 F158:I158 G150:I156 F157 H157:I157 F150:F151 F154:F155">
    <cfRule type="expression" priority="13" dxfId="0" stopIfTrue="1">
      <formula>$A150&lt;&gt;""</formula>
    </cfRule>
  </conditionalFormatting>
  <conditionalFormatting sqref="H1162:I1162">
    <cfRule type="expression" priority="14" dxfId="0" stopIfTrue="1">
      <formula>$A1162&lt;&gt;""</formula>
    </cfRule>
  </conditionalFormatting>
  <conditionalFormatting sqref="E107:F134 E181:F5000 F140:F141 F136 F145:F151 F154:F155 F138 F157:F158 F161:F180">
    <cfRule type="expression" priority="15" dxfId="0" stopIfTrue="1">
      <formula>$A107&lt;&gt;""</formula>
    </cfRule>
  </conditionalFormatting>
  <conditionalFormatting sqref="A107:A5000">
    <cfRule type="expression" priority="16" dxfId="0" stopIfTrue="1">
      <formula>$A107&lt;&gt;""</formula>
    </cfRule>
  </conditionalFormatting>
  <conditionalFormatting sqref="G228">
    <cfRule type="expression" priority="17" dxfId="0" stopIfTrue="1">
      <formula>$A228&lt;&gt;""</formula>
    </cfRule>
  </conditionalFormatting>
  <conditionalFormatting sqref="E1162:G1162">
    <cfRule type="expression" priority="18" dxfId="0" stopIfTrue="1">
      <formula>$A1162&lt;&gt;""</formula>
    </cfRule>
  </conditionalFormatting>
  <conditionalFormatting sqref="D1133:D1136">
    <cfRule type="expression" priority="19" dxfId="0" stopIfTrue="1">
      <formula>$A1133&lt;&gt;""</formula>
    </cfRule>
  </conditionalFormatting>
  <conditionalFormatting sqref="G1133:G1136">
    <cfRule type="expression" priority="20" dxfId="0" stopIfTrue="1">
      <formula>$A1133&lt;&gt;""</formula>
    </cfRule>
  </conditionalFormatting>
  <conditionalFormatting sqref="E1133:F1136">
    <cfRule type="expression" priority="21" dxfId="0" stopIfTrue="1">
      <formula>$A1133&lt;&gt;""</formula>
    </cfRule>
  </conditionalFormatting>
  <conditionalFormatting sqref="B1133:C1136">
    <cfRule type="expression" priority="22" dxfId="0" stopIfTrue="1">
      <formula>$A1133&lt;&gt;""</formula>
    </cfRule>
  </conditionalFormatting>
  <conditionalFormatting sqref="D1303:D1306 D1316:D1326 D1309:D1314">
    <cfRule type="expression" priority="23" dxfId="0" stopIfTrue="1">
      <formula>$A1303&lt;&gt;""</formula>
    </cfRule>
  </conditionalFormatting>
  <conditionalFormatting sqref="G1303:G1306 G1316:G1326 G1309:G1314">
    <cfRule type="expression" priority="24" dxfId="0" stopIfTrue="1">
      <formula>$A1303&lt;&gt;""</formula>
    </cfRule>
  </conditionalFormatting>
  <conditionalFormatting sqref="E1303:F1306 E1316:F1326 E1309:F1314">
    <cfRule type="expression" priority="25" dxfId="0" stopIfTrue="1">
      <formula>$A1303&lt;&gt;""</formula>
    </cfRule>
  </conditionalFormatting>
  <conditionalFormatting sqref="B1303:C1306 B1316:C1326 B1309:C1314">
    <cfRule type="expression" priority="26" dxfId="0" stopIfTrue="1">
      <formula>$A1303&lt;&gt;""</formula>
    </cfRule>
  </conditionalFormatting>
  <conditionalFormatting sqref="D1163">
    <cfRule type="expression" priority="27" dxfId="0" stopIfTrue="1">
      <formula>$A1163&lt;&gt;""</formula>
    </cfRule>
  </conditionalFormatting>
  <conditionalFormatting sqref="E1163:G1163">
    <cfRule type="expression" priority="28" dxfId="0" stopIfTrue="1">
      <formula>$A1163&lt;&gt;""</formula>
    </cfRule>
  </conditionalFormatting>
  <conditionalFormatting sqref="B1163:C1163">
    <cfRule type="expression" priority="29" dxfId="0" stopIfTrue="1">
      <formula>$A1163&lt;&gt;""</formula>
    </cfRule>
  </conditionalFormatting>
  <conditionalFormatting sqref="B411:H420">
    <cfRule type="expression" priority="30" dxfId="0" stopIfTrue="1">
      <formula>$A411&lt;&gt;""</formula>
    </cfRule>
  </conditionalFormatting>
  <conditionalFormatting sqref="B242:H242 B243:D247">
    <cfRule type="expression" priority="31" dxfId="0" stopIfTrue="1">
      <formula>$A242&lt;&gt;""</formula>
    </cfRule>
  </conditionalFormatting>
  <conditionalFormatting sqref="E1365:F1367">
    <cfRule type="expression" priority="32" dxfId="0" stopIfTrue="1">
      <formula>$A1365&lt;&gt;""</formula>
    </cfRule>
  </conditionalFormatting>
  <conditionalFormatting sqref="D1365:D1367">
    <cfRule type="expression" priority="33" dxfId="0" stopIfTrue="1">
      <formula>$A1365&lt;&gt;""</formula>
    </cfRule>
  </conditionalFormatting>
  <conditionalFormatting sqref="G1365:G1367">
    <cfRule type="expression" priority="34" dxfId="0" stopIfTrue="1">
      <formula>$A1365&lt;&gt;""</formula>
    </cfRule>
  </conditionalFormatting>
  <conditionalFormatting sqref="B645:H645">
    <cfRule type="expression" priority="35" dxfId="0" stopIfTrue="1">
      <formula>$A645&lt;&gt;""</formula>
    </cfRule>
  </conditionalFormatting>
  <conditionalFormatting sqref="H1454:H1458">
    <cfRule type="expression" priority="36" dxfId="0" stopIfTrue="1">
      <formula>$A1454&lt;&gt;""</formula>
    </cfRule>
  </conditionalFormatting>
  <conditionalFormatting sqref="D1454:D1458">
    <cfRule type="expression" priority="37" dxfId="0" stopIfTrue="1">
      <formula>$A1454&lt;&gt;""</formula>
    </cfRule>
  </conditionalFormatting>
  <conditionalFormatting sqref="G1454:G1458">
    <cfRule type="expression" priority="38" dxfId="0" stopIfTrue="1">
      <formula>$A1454&lt;&gt;""</formula>
    </cfRule>
  </conditionalFormatting>
  <conditionalFormatting sqref="E1454:F1458">
    <cfRule type="expression" priority="39" dxfId="0" stopIfTrue="1">
      <formula>$A1454&lt;&gt;""</formula>
    </cfRule>
  </conditionalFormatting>
  <conditionalFormatting sqref="B1454:C1458">
    <cfRule type="expression" priority="40" dxfId="0" stopIfTrue="1">
      <formula>$A1454&lt;&gt;""</formula>
    </cfRule>
  </conditionalFormatting>
  <conditionalFormatting sqref="F172:H172 F174 H173:H174 F170:H170 F171 H171 F173">
    <cfRule type="expression" priority="41" dxfId="0" stopIfTrue="1">
      <formula>$A170&lt;&gt;""</formula>
    </cfRule>
  </conditionalFormatting>
  <conditionalFormatting sqref="G243:H246">
    <cfRule type="expression" priority="42" dxfId="0" stopIfTrue="1">
      <formula>$A243&lt;&gt;""</formula>
    </cfRule>
  </conditionalFormatting>
  <conditionalFormatting sqref="E243:F246">
    <cfRule type="expression" priority="43" dxfId="0" stopIfTrue="1">
      <formula>$A243&lt;&gt;""</formula>
    </cfRule>
  </conditionalFormatting>
  <conditionalFormatting sqref="G173:G174">
    <cfRule type="expression" priority="44" dxfId="0" stopIfTrue="1">
      <formula>$A173&lt;&gt;""</formula>
    </cfRule>
  </conditionalFormatting>
  <conditionalFormatting sqref="B181:H189 H190:H227 B190:D227 B175:D180 F175:H176 F178:H180 F177 H177">
    <cfRule type="expression" priority="45" dxfId="0" stopIfTrue="1">
      <formula>$A175&lt;&gt;""</formula>
    </cfRule>
  </conditionalFormatting>
  <conditionalFormatting sqref="H1139:H1140">
    <cfRule type="expression" priority="46" dxfId="0" stopIfTrue="1">
      <formula>$A1139&lt;&gt;""</formula>
    </cfRule>
  </conditionalFormatting>
  <conditionalFormatting sqref="B1168:G1168">
    <cfRule type="expression" priority="47" dxfId="0" stopIfTrue="1">
      <formula>$A1168&lt;&gt;""</formula>
    </cfRule>
  </conditionalFormatting>
  <conditionalFormatting sqref="D1139:D1140">
    <cfRule type="expression" priority="48" dxfId="0" stopIfTrue="1">
      <formula>$A1139&lt;&gt;""</formula>
    </cfRule>
  </conditionalFormatting>
  <conditionalFormatting sqref="B1139:C1140">
    <cfRule type="expression" priority="49" dxfId="0" stopIfTrue="1">
      <formula>$A1139&lt;&gt;""</formula>
    </cfRule>
  </conditionalFormatting>
  <conditionalFormatting sqref="G1139:G1140">
    <cfRule type="expression" priority="50" dxfId="0" stopIfTrue="1">
      <formula>$A1139&lt;&gt;""</formula>
    </cfRule>
  </conditionalFormatting>
  <conditionalFormatting sqref="E1139:F1140">
    <cfRule type="expression" priority="51" dxfId="0" stopIfTrue="1">
      <formula>$A1139&lt;&gt;""</formula>
    </cfRule>
  </conditionalFormatting>
  <conditionalFormatting sqref="D1370:D1371 H1370:H1376">
    <cfRule type="expression" priority="52" dxfId="0" stopIfTrue="1">
      <formula>$A1370&lt;&gt;""</formula>
    </cfRule>
  </conditionalFormatting>
  <conditionalFormatting sqref="D1141 H1141:H1148 D1144">
    <cfRule type="expression" priority="53" dxfId="0" stopIfTrue="1">
      <formula>$A1141&lt;&gt;""</formula>
    </cfRule>
  </conditionalFormatting>
  <conditionalFormatting sqref="G1370:G1376">
    <cfRule type="expression" priority="54" dxfId="0" stopIfTrue="1">
      <formula>$A1370&lt;&gt;""</formula>
    </cfRule>
  </conditionalFormatting>
  <conditionalFormatting sqref="G1141 G1144">
    <cfRule type="expression" priority="55" dxfId="0" stopIfTrue="1">
      <formula>$A1141&lt;&gt;""</formula>
    </cfRule>
  </conditionalFormatting>
  <conditionalFormatting sqref="E1141:F1141 E1144:F1144">
    <cfRule type="expression" priority="56" dxfId="0" stopIfTrue="1">
      <formula>$A1141&lt;&gt;""</formula>
    </cfRule>
  </conditionalFormatting>
  <conditionalFormatting sqref="B1141:C1141 B1144:C1144">
    <cfRule type="expression" priority="57" dxfId="0" stopIfTrue="1">
      <formula>$A1141&lt;&gt;""</formula>
    </cfRule>
  </conditionalFormatting>
  <conditionalFormatting sqref="B1370:C1371">
    <cfRule type="expression" priority="58" dxfId="0" stopIfTrue="1">
      <formula>$A1370&lt;&gt;""</formula>
    </cfRule>
  </conditionalFormatting>
  <conditionalFormatting sqref="E1370:F1376">
    <cfRule type="expression" priority="59" dxfId="0" stopIfTrue="1">
      <formula>$A1370&lt;&gt;""</formula>
    </cfRule>
  </conditionalFormatting>
  <conditionalFormatting sqref="B1053:G1053">
    <cfRule type="expression" priority="60" dxfId="0" stopIfTrue="1">
      <formula>$A1053&lt;&gt;""</formula>
    </cfRule>
  </conditionalFormatting>
  <conditionalFormatting sqref="B1169:G1169 B1172:G1176">
    <cfRule type="expression" priority="61" dxfId="0" stopIfTrue="1">
      <formula>$A1169&lt;&gt;""</formula>
    </cfRule>
  </conditionalFormatting>
  <conditionalFormatting sqref="E476:G477 G475">
    <cfRule type="expression" priority="62" dxfId="0" stopIfTrue="1">
      <formula>$A475&lt;&gt;""</formula>
    </cfRule>
  </conditionalFormatting>
  <conditionalFormatting sqref="D475:D477">
    <cfRule type="expression" priority="63" dxfId="0" stopIfTrue="1">
      <formula>$A475&lt;&gt;""</formula>
    </cfRule>
  </conditionalFormatting>
  <conditionalFormatting sqref="B475:C477">
    <cfRule type="expression" priority="64" dxfId="0" stopIfTrue="1">
      <formula>$A475&lt;&gt;""</formula>
    </cfRule>
  </conditionalFormatting>
  <conditionalFormatting sqref="D1453">
    <cfRule type="expression" priority="65" dxfId="0" stopIfTrue="1">
      <formula>$A1453&lt;&gt;""</formula>
    </cfRule>
  </conditionalFormatting>
  <conditionalFormatting sqref="G1453">
    <cfRule type="expression" priority="66" dxfId="0" stopIfTrue="1">
      <formula>$A1453&lt;&gt;""</formula>
    </cfRule>
  </conditionalFormatting>
  <conditionalFormatting sqref="E1453:F1453">
    <cfRule type="expression" priority="67" dxfId="0" stopIfTrue="1">
      <formula>$A1453&lt;&gt;""</formula>
    </cfRule>
  </conditionalFormatting>
  <conditionalFormatting sqref="B1453:C1453">
    <cfRule type="expression" priority="68" dxfId="0" stopIfTrue="1">
      <formula>$A1453&lt;&gt;""</formula>
    </cfRule>
  </conditionalFormatting>
  <conditionalFormatting sqref="B457:G458">
    <cfRule type="expression" priority="69" dxfId="0" stopIfTrue="1">
      <formula>$A457&lt;&gt;""</formula>
    </cfRule>
  </conditionalFormatting>
  <conditionalFormatting sqref="D1165 D1167">
    <cfRule type="expression" priority="70" dxfId="0" stopIfTrue="1">
      <formula>$A1165&lt;&gt;""</formula>
    </cfRule>
  </conditionalFormatting>
  <conditionalFormatting sqref="B1165:C1165 E1165:H1165 E1167:H1167 B1167:C1167">
    <cfRule type="expression" priority="71" dxfId="0" stopIfTrue="1">
      <formula>$A1165&lt;&gt;""</formula>
    </cfRule>
  </conditionalFormatting>
  <conditionalFormatting sqref="B1082:G1082">
    <cfRule type="expression" priority="72" dxfId="0" stopIfTrue="1">
      <formula>$A1082&lt;&gt;""</formula>
    </cfRule>
  </conditionalFormatting>
  <conditionalFormatting sqref="H1054">
    <cfRule type="expression" priority="73" dxfId="0" stopIfTrue="1">
      <formula>$A1054&lt;&gt;""</formula>
    </cfRule>
  </conditionalFormatting>
  <conditionalFormatting sqref="B1054:G1054">
    <cfRule type="expression" priority="74" dxfId="0" stopIfTrue="1">
      <formula>$A1054&lt;&gt;""</formula>
    </cfRule>
  </conditionalFormatting>
  <conditionalFormatting sqref="H1290:H1297 H1300:H1301">
    <cfRule type="expression" priority="75" dxfId="0" stopIfTrue="1">
      <formula>$A1290&lt;&gt;""</formula>
    </cfRule>
  </conditionalFormatting>
  <conditionalFormatting sqref="E1300:F1301 E1293:F1297">
    <cfRule type="expression" priority="76" dxfId="0" stopIfTrue="1">
      <formula>$A1293&lt;&gt;""</formula>
    </cfRule>
  </conditionalFormatting>
  <conditionalFormatting sqref="B1290:D1290">
    <cfRule type="expression" priority="77" dxfId="0" stopIfTrue="1">
      <formula>$A1290&lt;&gt;""</formula>
    </cfRule>
  </conditionalFormatting>
  <conditionalFormatting sqref="E1290:G1290 G1300:G1301 G1293:G1297">
    <cfRule type="expression" priority="78" dxfId="0" stopIfTrue="1">
      <formula>$A1290&lt;&gt;""</formula>
    </cfRule>
  </conditionalFormatting>
  <conditionalFormatting sqref="D1293:D1297 D1300:D1301">
    <cfRule type="expression" priority="79" dxfId="0" stopIfTrue="1">
      <formula>$A1293&lt;&gt;""</formula>
    </cfRule>
  </conditionalFormatting>
  <conditionalFormatting sqref="B1293:C1297 B1300:C1301">
    <cfRule type="expression" priority="80" dxfId="0" stopIfTrue="1">
      <formula>$A1293&lt;&gt;""</formula>
    </cfRule>
  </conditionalFormatting>
  <conditionalFormatting sqref="D1361 H1361:H1363">
    <cfRule type="expression" priority="81" dxfId="0" stopIfTrue="1">
      <formula>$A1361&lt;&gt;""</formula>
    </cfRule>
  </conditionalFormatting>
  <conditionalFormatting sqref="G1361">
    <cfRule type="expression" priority="82" dxfId="0" stopIfTrue="1">
      <formula>$A1361&lt;&gt;""</formula>
    </cfRule>
  </conditionalFormatting>
  <conditionalFormatting sqref="B1361:C1361">
    <cfRule type="expression" priority="83" dxfId="0" stopIfTrue="1">
      <formula>$A1361&lt;&gt;""</formula>
    </cfRule>
  </conditionalFormatting>
  <conditionalFormatting sqref="E1361:F1361">
    <cfRule type="expression" priority="84" dxfId="0" stopIfTrue="1">
      <formula>$A1361&lt;&gt;""</formula>
    </cfRule>
  </conditionalFormatting>
  <conditionalFormatting sqref="B1166:H1166">
    <cfRule type="expression" priority="85" dxfId="0" stopIfTrue="1">
      <formula>$A1166&lt;&gt;""</formula>
    </cfRule>
  </conditionalFormatting>
  <conditionalFormatting sqref="H1161">
    <cfRule type="expression" priority="86" dxfId="0" stopIfTrue="1">
      <formula>$A1161&lt;&gt;""</formula>
    </cfRule>
  </conditionalFormatting>
  <conditionalFormatting sqref="D1161">
    <cfRule type="expression" priority="87" dxfId="0" stopIfTrue="1">
      <formula>$A1161&lt;&gt;""</formula>
    </cfRule>
  </conditionalFormatting>
  <conditionalFormatting sqref="E1161:G1161">
    <cfRule type="expression" priority="88" dxfId="0" stopIfTrue="1">
      <formula>$A1161&lt;&gt;""</formula>
    </cfRule>
  </conditionalFormatting>
  <conditionalFormatting sqref="B1161:C1161">
    <cfRule type="expression" priority="89" dxfId="0" stopIfTrue="1">
      <formula>$A1161&lt;&gt;""</formula>
    </cfRule>
  </conditionalFormatting>
  <conditionalFormatting sqref="H1406">
    <cfRule type="expression" priority="90" dxfId="0" stopIfTrue="1">
      <formula>$A1406&lt;&gt;""</formula>
    </cfRule>
  </conditionalFormatting>
  <conditionalFormatting sqref="E1406:G1406">
    <cfRule type="expression" priority="91" dxfId="0" stopIfTrue="1">
      <formula>$A1406&lt;&gt;""</formula>
    </cfRule>
  </conditionalFormatting>
  <conditionalFormatting sqref="D1406">
    <cfRule type="expression" priority="92" dxfId="0" stopIfTrue="1">
      <formula>$A1406&lt;&gt;""</formula>
    </cfRule>
  </conditionalFormatting>
  <conditionalFormatting sqref="B1406:C1406">
    <cfRule type="expression" priority="93" dxfId="0" stopIfTrue="1">
      <formula>$A1406&lt;&gt;""</formula>
    </cfRule>
  </conditionalFormatting>
  <conditionalFormatting sqref="H1410:H1411 B1410:D1411">
    <cfRule type="expression" priority="94" dxfId="0" stopIfTrue="1">
      <formula>$A1410&lt;&gt;""</formula>
    </cfRule>
  </conditionalFormatting>
  <conditionalFormatting sqref="E1410:G1411">
    <cfRule type="expression" priority="95" dxfId="0" stopIfTrue="1">
      <formula>$A1410&lt;&gt;""</formula>
    </cfRule>
  </conditionalFormatting>
  <conditionalFormatting sqref="H1164">
    <cfRule type="expression" priority="96" dxfId="0" stopIfTrue="1">
      <formula>$A1164&lt;&gt;""</formula>
    </cfRule>
  </conditionalFormatting>
  <conditionalFormatting sqref="B1164:G1164">
    <cfRule type="expression" priority="97" dxfId="0" stopIfTrue="1">
      <formula>$A1164&lt;&gt;""</formula>
    </cfRule>
  </conditionalFormatting>
  <conditionalFormatting sqref="G489 B478:G483">
    <cfRule type="expression" priority="98" dxfId="0" stopIfTrue="1">
      <formula>$A478&lt;&gt;""</formula>
    </cfRule>
  </conditionalFormatting>
  <conditionalFormatting sqref="G1254">
    <cfRule type="expression" priority="99" dxfId="0" stopIfTrue="1">
      <formula>$A1254&lt;&gt;""</formula>
    </cfRule>
  </conditionalFormatting>
  <conditionalFormatting sqref="E1114:F1114">
    <cfRule type="expression" priority="100" dxfId="0" stopIfTrue="1">
      <formula>$A1114&lt;&gt;""</formula>
    </cfRule>
  </conditionalFormatting>
  <conditionalFormatting sqref="D1114">
    <cfRule type="expression" priority="101" dxfId="0" stopIfTrue="1">
      <formula>$A1114&lt;&gt;""</formula>
    </cfRule>
  </conditionalFormatting>
  <conditionalFormatting sqref="B1114:C1114">
    <cfRule type="expression" priority="102" dxfId="0" stopIfTrue="1">
      <formula>$A1114&lt;&gt;""</formula>
    </cfRule>
  </conditionalFormatting>
  <conditionalFormatting sqref="D1372:D1376">
    <cfRule type="expression" priority="103" dxfId="0" stopIfTrue="1">
      <formula>$A1372&lt;&gt;""</formula>
    </cfRule>
  </conditionalFormatting>
  <conditionalFormatting sqref="B1372:C1376">
    <cfRule type="expression" priority="104" dxfId="0" stopIfTrue="1">
      <formula>$A1372&lt;&gt;""</formula>
    </cfRule>
  </conditionalFormatting>
  <conditionalFormatting sqref="G1145:G1148">
    <cfRule type="expression" priority="105" dxfId="0" stopIfTrue="1">
      <formula>$A1145&lt;&gt;""</formula>
    </cfRule>
  </conditionalFormatting>
  <conditionalFormatting sqref="D1145:D1148">
    <cfRule type="expression" priority="106" dxfId="0" stopIfTrue="1">
      <formula>$A1145&lt;&gt;""</formula>
    </cfRule>
  </conditionalFormatting>
  <conditionalFormatting sqref="E1145:F1148">
    <cfRule type="expression" priority="107" dxfId="0" stopIfTrue="1">
      <formula>$A1145&lt;&gt;""</formula>
    </cfRule>
  </conditionalFormatting>
  <conditionalFormatting sqref="B1145:C1148">
    <cfRule type="expression" priority="108" dxfId="0" stopIfTrue="1">
      <formula>$A1145&lt;&gt;""</formula>
    </cfRule>
  </conditionalFormatting>
  <conditionalFormatting sqref="D1132">
    <cfRule type="expression" priority="109" dxfId="0" stopIfTrue="1">
      <formula>$A1132&lt;&gt;""</formula>
    </cfRule>
  </conditionalFormatting>
  <conditionalFormatting sqref="G1132">
    <cfRule type="expression" priority="110" dxfId="0" stopIfTrue="1">
      <formula>$A1132&lt;&gt;""</formula>
    </cfRule>
  </conditionalFormatting>
  <conditionalFormatting sqref="E1132:F1132">
    <cfRule type="expression" priority="111" dxfId="0" stopIfTrue="1">
      <formula>$A1132&lt;&gt;""</formula>
    </cfRule>
  </conditionalFormatting>
  <conditionalFormatting sqref="B1132:C1132">
    <cfRule type="expression" priority="112" dxfId="0" stopIfTrue="1">
      <formula>$A1132&lt;&gt;""</formula>
    </cfRule>
  </conditionalFormatting>
  <conditionalFormatting sqref="H1360">
    <cfRule type="expression" priority="113" dxfId="0" stopIfTrue="1">
      <formula>$A1360&lt;&gt;""</formula>
    </cfRule>
  </conditionalFormatting>
  <conditionalFormatting sqref="D1360">
    <cfRule type="expression" priority="114" dxfId="0" stopIfTrue="1">
      <formula>$A1360&lt;&gt;""</formula>
    </cfRule>
  </conditionalFormatting>
  <conditionalFormatting sqref="G1360">
    <cfRule type="expression" priority="115" dxfId="0" stopIfTrue="1">
      <formula>$A1360&lt;&gt;""</formula>
    </cfRule>
  </conditionalFormatting>
  <conditionalFormatting sqref="E1360:F1360">
    <cfRule type="expression" priority="116" dxfId="0" stopIfTrue="1">
      <formula>$A1360&lt;&gt;""</formula>
    </cfRule>
  </conditionalFormatting>
  <conditionalFormatting sqref="B1360:C1360">
    <cfRule type="expression" priority="117" dxfId="0" stopIfTrue="1">
      <formula>$A1360&lt;&gt;""</formula>
    </cfRule>
  </conditionalFormatting>
  <conditionalFormatting sqref="B489:F489 B490:D496">
    <cfRule type="expression" priority="118" dxfId="0" stopIfTrue="1">
      <formula>$A489&lt;&gt;""</formula>
    </cfRule>
  </conditionalFormatting>
  <conditionalFormatting sqref="H484:H488 B484:D488">
    <cfRule type="expression" priority="119" dxfId="0" stopIfTrue="1">
      <formula>$A484&lt;&gt;""</formula>
    </cfRule>
  </conditionalFormatting>
  <conditionalFormatting sqref="G487:G488 E484:G486">
    <cfRule type="expression" priority="120" dxfId="0" stopIfTrue="1">
      <formula>$A484&lt;&gt;""</formula>
    </cfRule>
  </conditionalFormatting>
  <conditionalFormatting sqref="D1138 H1138">
    <cfRule type="expression" priority="121" dxfId="0" stopIfTrue="1">
      <formula>$A1138&lt;&gt;""</formula>
    </cfRule>
  </conditionalFormatting>
  <conditionalFormatting sqref="G1138">
    <cfRule type="expression" priority="122" dxfId="0" stopIfTrue="1">
      <formula>$A1138&lt;&gt;""</formula>
    </cfRule>
  </conditionalFormatting>
  <conditionalFormatting sqref="E1138:F1138">
    <cfRule type="expression" priority="123" dxfId="0" stopIfTrue="1">
      <formula>$A1138&lt;&gt;""</formula>
    </cfRule>
  </conditionalFormatting>
  <conditionalFormatting sqref="B1138:C1138">
    <cfRule type="expression" priority="124" dxfId="0" stopIfTrue="1">
      <formula>$A1138&lt;&gt;""</formula>
    </cfRule>
  </conditionalFormatting>
  <conditionalFormatting sqref="D1369 H1369">
    <cfRule type="expression" priority="125" dxfId="0" stopIfTrue="1">
      <formula>$A1369&lt;&gt;""</formula>
    </cfRule>
  </conditionalFormatting>
  <conditionalFormatting sqref="G1369">
    <cfRule type="expression" priority="126" dxfId="0" stopIfTrue="1">
      <formula>$A1369&lt;&gt;""</formula>
    </cfRule>
  </conditionalFormatting>
  <conditionalFormatting sqref="E1369:F1369">
    <cfRule type="expression" priority="127" dxfId="0" stopIfTrue="1">
      <formula>$A1369&lt;&gt;""</formula>
    </cfRule>
  </conditionalFormatting>
  <conditionalFormatting sqref="B1369:C1369">
    <cfRule type="expression" priority="128" dxfId="0" stopIfTrue="1">
      <formula>$A1369&lt;&gt;""</formula>
    </cfRule>
  </conditionalFormatting>
  <conditionalFormatting sqref="H1298:H1299">
    <cfRule type="expression" priority="129" dxfId="0" stopIfTrue="1">
      <formula>$A1298&lt;&gt;""</formula>
    </cfRule>
  </conditionalFormatting>
  <conditionalFormatting sqref="D1298:D1299">
    <cfRule type="expression" priority="130" dxfId="0" stopIfTrue="1">
      <formula>$A1298&lt;&gt;""</formula>
    </cfRule>
  </conditionalFormatting>
  <conditionalFormatting sqref="G1298:G1299">
    <cfRule type="expression" priority="131" dxfId="0" stopIfTrue="1">
      <formula>$A1298&lt;&gt;""</formula>
    </cfRule>
  </conditionalFormatting>
  <conditionalFormatting sqref="E1298:F1299">
    <cfRule type="expression" priority="132" dxfId="0" stopIfTrue="1">
      <formula>$A1298&lt;&gt;""</formula>
    </cfRule>
  </conditionalFormatting>
  <conditionalFormatting sqref="B1298:C1299">
    <cfRule type="expression" priority="133" dxfId="0" stopIfTrue="1">
      <formula>$A1298&lt;&gt;""</formula>
    </cfRule>
  </conditionalFormatting>
  <conditionalFormatting sqref="H1412">
    <cfRule type="expression" priority="134" dxfId="0" stopIfTrue="1">
      <formula>$A1412&lt;&gt;""</formula>
    </cfRule>
  </conditionalFormatting>
  <conditionalFormatting sqref="D1412">
    <cfRule type="expression" priority="135" dxfId="0" stopIfTrue="1">
      <formula>$A1412&lt;&gt;""</formula>
    </cfRule>
  </conditionalFormatting>
  <conditionalFormatting sqref="G1412">
    <cfRule type="expression" priority="136" dxfId="0" stopIfTrue="1">
      <formula>$A1412&lt;&gt;""</formula>
    </cfRule>
  </conditionalFormatting>
  <conditionalFormatting sqref="E1412:F1412">
    <cfRule type="expression" priority="137" dxfId="0" stopIfTrue="1">
      <formula>$A1412&lt;&gt;""</formula>
    </cfRule>
  </conditionalFormatting>
  <conditionalFormatting sqref="B1412:C1412">
    <cfRule type="expression" priority="138" dxfId="0" stopIfTrue="1">
      <formula>$A1412&lt;&gt;""</formula>
    </cfRule>
  </conditionalFormatting>
  <conditionalFormatting sqref="B1177:G1193">
    <cfRule type="expression" priority="139" dxfId="0" stopIfTrue="1">
      <formula>$A1177&lt;&gt;""</formula>
    </cfRule>
  </conditionalFormatting>
  <conditionalFormatting sqref="B1271:H1271 H1272:H1288">
    <cfRule type="expression" priority="140" dxfId="0" stopIfTrue="1">
      <formula>$A1271&lt;&gt;""</formula>
    </cfRule>
  </conditionalFormatting>
  <conditionalFormatting sqref="E247:H247">
    <cfRule type="expression" priority="141" dxfId="0" stopIfTrue="1">
      <formula>$A247&lt;&gt;""</formula>
    </cfRule>
  </conditionalFormatting>
  <conditionalFormatting sqref="E490:G496">
    <cfRule type="expression" priority="142" dxfId="0" stopIfTrue="1">
      <formula>$A490&lt;&gt;""</formula>
    </cfRule>
  </conditionalFormatting>
  <conditionalFormatting sqref="B1272:G1274 G1275:G1288 B1275:D1288">
    <cfRule type="expression" priority="143" dxfId="0" stopIfTrue="1">
      <formula>$A1272&lt;&gt;""</formula>
    </cfRule>
  </conditionalFormatting>
  <conditionalFormatting sqref="B1137:H1137">
    <cfRule type="expression" priority="144" dxfId="0" stopIfTrue="1">
      <formula>$A1137&lt;&gt;""</formula>
    </cfRule>
  </conditionalFormatting>
  <conditionalFormatting sqref="B1368:H1368">
    <cfRule type="expression" priority="145" dxfId="0" stopIfTrue="1">
      <formula>$A1368&lt;&gt;""</formula>
    </cfRule>
  </conditionalFormatting>
  <conditionalFormatting sqref="H248">
    <cfRule type="expression" priority="146" dxfId="0" stopIfTrue="1">
      <formula>$A248&lt;&gt;""</formula>
    </cfRule>
  </conditionalFormatting>
  <conditionalFormatting sqref="E474:F474">
    <cfRule type="expression" priority="147" dxfId="0" stopIfTrue="1">
      <formula>$A474&lt;&gt;""</formula>
    </cfRule>
  </conditionalFormatting>
  <conditionalFormatting sqref="G474">
    <cfRule type="expression" priority="148" dxfId="0" stopIfTrue="1">
      <formula>$A474&lt;&gt;""</formula>
    </cfRule>
  </conditionalFormatting>
  <conditionalFormatting sqref="D474">
    <cfRule type="expression" priority="149" dxfId="0" stopIfTrue="1">
      <formula>$A474&lt;&gt;""</formula>
    </cfRule>
  </conditionalFormatting>
  <conditionalFormatting sqref="B474:C474">
    <cfRule type="expression" priority="150" dxfId="0" stopIfTrue="1">
      <formula>$A474&lt;&gt;""</formula>
    </cfRule>
  </conditionalFormatting>
  <conditionalFormatting sqref="H472:H473">
    <cfRule type="expression" priority="151" dxfId="0" stopIfTrue="1">
      <formula>$A472&lt;&gt;""</formula>
    </cfRule>
  </conditionalFormatting>
  <conditionalFormatting sqref="E472:G473">
    <cfRule type="expression" priority="152" dxfId="0" stopIfTrue="1">
      <formula>$A472&lt;&gt;""</formula>
    </cfRule>
  </conditionalFormatting>
  <conditionalFormatting sqref="D472:D473">
    <cfRule type="expression" priority="153" dxfId="0" stopIfTrue="1">
      <formula>$A472&lt;&gt;""</formula>
    </cfRule>
  </conditionalFormatting>
  <conditionalFormatting sqref="B472:C473">
    <cfRule type="expression" priority="154" dxfId="0" stopIfTrue="1">
      <formula>$A472&lt;&gt;""</formula>
    </cfRule>
  </conditionalFormatting>
  <conditionalFormatting sqref="E475:F475">
    <cfRule type="expression" priority="155" dxfId="0" stopIfTrue="1">
      <formula>$A475&lt;&gt;""</formula>
    </cfRule>
  </conditionalFormatting>
  <conditionalFormatting sqref="E190:F190">
    <cfRule type="expression" priority="156" dxfId="0" stopIfTrue="1">
      <formula>$A190&lt;&gt;""</formula>
    </cfRule>
  </conditionalFormatting>
  <conditionalFormatting sqref="H1110">
    <cfRule type="expression" priority="157" dxfId="0" stopIfTrue="1">
      <formula>$A1110&lt;&gt;""</formula>
    </cfRule>
  </conditionalFormatting>
  <conditionalFormatting sqref="D1110">
    <cfRule type="expression" priority="158" dxfId="0" stopIfTrue="1">
      <formula>$A1110&lt;&gt;""</formula>
    </cfRule>
  </conditionalFormatting>
  <conditionalFormatting sqref="B1110:C1110">
    <cfRule type="expression" priority="159" dxfId="0" stopIfTrue="1">
      <formula>$A1110&lt;&gt;""</formula>
    </cfRule>
  </conditionalFormatting>
  <conditionalFormatting sqref="G1110">
    <cfRule type="expression" priority="160" dxfId="0" stopIfTrue="1">
      <formula>$A1110&lt;&gt;""</formula>
    </cfRule>
  </conditionalFormatting>
  <conditionalFormatting sqref="G190">
    <cfRule type="expression" priority="161" dxfId="0" stopIfTrue="1">
      <formula>$A190&lt;&gt;""</formula>
    </cfRule>
  </conditionalFormatting>
  <conditionalFormatting sqref="E191:G194">
    <cfRule type="expression" priority="162" dxfId="0" stopIfTrue="1">
      <formula>$A191&lt;&gt;""</formula>
    </cfRule>
  </conditionalFormatting>
  <conditionalFormatting sqref="E1275:F1288">
    <cfRule type="expression" priority="163" dxfId="0" stopIfTrue="1">
      <formula>$A1275&lt;&gt;""</formula>
    </cfRule>
  </conditionalFormatting>
  <conditionalFormatting sqref="E487:F488">
    <cfRule type="expression" priority="164" dxfId="0" stopIfTrue="1">
      <formula>$A487&lt;&gt;""</formula>
    </cfRule>
  </conditionalFormatting>
  <conditionalFormatting sqref="E248:F248">
    <cfRule type="expression" priority="165" dxfId="0" stopIfTrue="1">
      <formula>$A248&lt;&gt;""</formula>
    </cfRule>
  </conditionalFormatting>
  <conditionalFormatting sqref="G248">
    <cfRule type="expression" priority="166" dxfId="0" stopIfTrue="1">
      <formula>$A248&lt;&gt;""</formula>
    </cfRule>
  </conditionalFormatting>
  <conditionalFormatting sqref="E195:G195">
    <cfRule type="expression" priority="167" dxfId="0" stopIfTrue="1">
      <formula>$A195&lt;&gt;""</formula>
    </cfRule>
  </conditionalFormatting>
  <conditionalFormatting sqref="H1255 B1255:D1255">
    <cfRule type="expression" priority="168" dxfId="0" stopIfTrue="1">
      <formula>$A1255&lt;&gt;""</formula>
    </cfRule>
  </conditionalFormatting>
  <conditionalFormatting sqref="E1255:G1255">
    <cfRule type="expression" priority="169" dxfId="0" stopIfTrue="1">
      <formula>$A1255&lt;&gt;""</formula>
    </cfRule>
  </conditionalFormatting>
  <conditionalFormatting sqref="E1393:F1402">
    <cfRule type="expression" priority="170" dxfId="0" stopIfTrue="1">
      <formula>$A1393&lt;&gt;""</formula>
    </cfRule>
  </conditionalFormatting>
  <conditionalFormatting sqref="E196:F197">
    <cfRule type="expression" priority="171" dxfId="0" stopIfTrue="1">
      <formula>$A196&lt;&gt;""</formula>
    </cfRule>
  </conditionalFormatting>
  <conditionalFormatting sqref="G196:G197">
    <cfRule type="expression" priority="172" dxfId="0" stopIfTrue="1">
      <formula>$A196&lt;&gt;""</formula>
    </cfRule>
  </conditionalFormatting>
  <conditionalFormatting sqref="E198:G199 E200:F204">
    <cfRule type="expression" priority="173" dxfId="0" stopIfTrue="1">
      <formula>$A198&lt;&gt;""</formula>
    </cfRule>
  </conditionalFormatting>
  <conditionalFormatting sqref="G200">
    <cfRule type="expression" priority="174" dxfId="0" stopIfTrue="1">
      <formula>$A200&lt;&gt;""</formula>
    </cfRule>
  </conditionalFormatting>
  <conditionalFormatting sqref="B1394:D1404">
    <cfRule type="expression" priority="175" dxfId="0" stopIfTrue="1">
      <formula>$A1394&lt;&gt;""</formula>
    </cfRule>
  </conditionalFormatting>
  <conditionalFormatting sqref="G201:G205">
    <cfRule type="expression" priority="176" dxfId="0" stopIfTrue="1">
      <formula>$A201&lt;&gt;""</formula>
    </cfRule>
  </conditionalFormatting>
  <conditionalFormatting sqref="B625">
    <cfRule type="expression" priority="177" dxfId="0" stopIfTrue="1">
      <formula>$A625&lt;&gt;""</formula>
    </cfRule>
  </conditionalFormatting>
  <conditionalFormatting sqref="B276:H276">
    <cfRule type="expression" priority="178" dxfId="0" stopIfTrue="1">
      <formula>$A276&lt;&gt;""</formula>
    </cfRule>
  </conditionalFormatting>
  <conditionalFormatting sqref="B277:H277">
    <cfRule type="expression" priority="179" dxfId="0" stopIfTrue="1">
      <formula>$A277&lt;&gt;""</formula>
    </cfRule>
  </conditionalFormatting>
  <conditionalFormatting sqref="B278:H280 B281:D290 H281:H283">
    <cfRule type="expression" priority="180" dxfId="0" stopIfTrue="1">
      <formula>$A278&lt;&gt;""</formula>
    </cfRule>
  </conditionalFormatting>
  <conditionalFormatting sqref="E281:G283">
    <cfRule type="expression" priority="181" dxfId="0" stopIfTrue="1">
      <formula>$A281&lt;&gt;""</formula>
    </cfRule>
  </conditionalFormatting>
  <conditionalFormatting sqref="E205:F205">
    <cfRule type="expression" priority="182" dxfId="0" stopIfTrue="1">
      <formula>$A205&lt;&gt;""</formula>
    </cfRule>
  </conditionalFormatting>
  <conditionalFormatting sqref="G206:G209">
    <cfRule type="expression" priority="183" dxfId="0" stopIfTrue="1">
      <formula>$A206&lt;&gt;""</formula>
    </cfRule>
  </conditionalFormatting>
  <conditionalFormatting sqref="E206:F210">
    <cfRule type="expression" priority="184" dxfId="0" stopIfTrue="1">
      <formula>$A206&lt;&gt;""</formula>
    </cfRule>
  </conditionalFormatting>
  <conditionalFormatting sqref="G210">
    <cfRule type="expression" priority="185" dxfId="0" stopIfTrue="1">
      <formula>$A210&lt;&gt;""</formula>
    </cfRule>
  </conditionalFormatting>
  <conditionalFormatting sqref="H284:H290">
    <cfRule type="expression" priority="186" dxfId="0" stopIfTrue="1">
      <formula>$A284&lt;&gt;""</formula>
    </cfRule>
  </conditionalFormatting>
  <conditionalFormatting sqref="E284:G290">
    <cfRule type="expression" priority="187" dxfId="0" stopIfTrue="1">
      <formula>$A284&lt;&gt;""</formula>
    </cfRule>
  </conditionalFormatting>
  <conditionalFormatting sqref="B1219:H1219 B1227:H1232 B1221:H1225">
    <cfRule type="expression" priority="188" dxfId="0" stopIfTrue="1">
      <formula>$A1219&lt;&gt;""</formula>
    </cfRule>
  </conditionalFormatting>
  <conditionalFormatting sqref="E1110:F1110">
    <cfRule type="expression" priority="189" dxfId="0" stopIfTrue="1">
      <formula>$A1110&lt;&gt;""</formula>
    </cfRule>
  </conditionalFormatting>
  <conditionalFormatting sqref="D1315">
    <cfRule type="expression" priority="190" dxfId="0" stopIfTrue="1">
      <formula>$A1315&lt;&gt;""</formula>
    </cfRule>
  </conditionalFormatting>
  <conditionalFormatting sqref="B1315:C1315">
    <cfRule type="expression" priority="191" dxfId="0" stopIfTrue="1">
      <formula>$A1315&lt;&gt;""</formula>
    </cfRule>
  </conditionalFormatting>
  <conditionalFormatting sqref="G1315">
    <cfRule type="expression" priority="192" dxfId="0" stopIfTrue="1">
      <formula>$A1315&lt;&gt;""</formula>
    </cfRule>
  </conditionalFormatting>
  <conditionalFormatting sqref="E1315:F1315">
    <cfRule type="expression" priority="193" dxfId="0" stopIfTrue="1">
      <formula>$A1315&lt;&gt;""</formula>
    </cfRule>
  </conditionalFormatting>
  <conditionalFormatting sqref="G211:G225">
    <cfRule type="expression" priority="194" dxfId="0" stopIfTrue="1">
      <formula>$A211&lt;&gt;""</formula>
    </cfRule>
  </conditionalFormatting>
  <conditionalFormatting sqref="E211:F225">
    <cfRule type="expression" priority="195" dxfId="0" stopIfTrue="1">
      <formula>$A211&lt;&gt;""</formula>
    </cfRule>
  </conditionalFormatting>
  <conditionalFormatting sqref="B497:H499">
    <cfRule type="expression" priority="196" dxfId="0" stopIfTrue="1">
      <formula>$A497&lt;&gt;""</formula>
    </cfRule>
  </conditionalFormatting>
  <conditionalFormatting sqref="B291:H291 B292:D320">
    <cfRule type="expression" priority="197" dxfId="0" stopIfTrue="1">
      <formula>$A291&lt;&gt;""</formula>
    </cfRule>
  </conditionalFormatting>
  <conditionalFormatting sqref="E292:H320">
    <cfRule type="expression" priority="198" dxfId="0" stopIfTrue="1">
      <formula>$A292&lt;&gt;""</formula>
    </cfRule>
  </conditionalFormatting>
  <conditionalFormatting sqref="B1226:H1226">
    <cfRule type="expression" priority="199" dxfId="0" stopIfTrue="1">
      <formula>$A1226&lt;&gt;""</formula>
    </cfRule>
  </conditionalFormatting>
  <conditionalFormatting sqref="B1220:H1220">
    <cfRule type="expression" priority="200" dxfId="0" stopIfTrue="1">
      <formula>$A1220&lt;&gt;""</formula>
    </cfRule>
  </conditionalFormatting>
  <conditionalFormatting sqref="A808:I808">
    <cfRule type="expression" priority="201" dxfId="0" stopIfTrue="1">
      <formula>$A808&lt;&gt;""</formula>
    </cfRule>
  </conditionalFormatting>
  <conditionalFormatting sqref="A809:A818">
    <cfRule type="expression" priority="202" dxfId="0" stopIfTrue="1">
      <formula>$A809&lt;&gt;""</formula>
    </cfRule>
  </conditionalFormatting>
  <conditionalFormatting sqref="E811:F811">
    <cfRule type="expression" priority="203" dxfId="0" stopIfTrue="1">
      <formula>$A811&lt;&gt;""</formula>
    </cfRule>
  </conditionalFormatting>
  <conditionalFormatting sqref="B819:D819">
    <cfRule type="expression" priority="204" dxfId="0" stopIfTrue="1">
      <formula>$A819&lt;&gt;""</formula>
    </cfRule>
  </conditionalFormatting>
  <conditionalFormatting sqref="A819">
    <cfRule type="expression" priority="205" dxfId="0" stopIfTrue="1">
      <formula>$A819&lt;&gt;""</formula>
    </cfRule>
  </conditionalFormatting>
  <conditionalFormatting sqref="E819:F819">
    <cfRule type="expression" priority="206" dxfId="0" stopIfTrue="1">
      <formula>$A819&lt;&gt;""</formula>
    </cfRule>
  </conditionalFormatting>
  <conditionalFormatting sqref="A820">
    <cfRule type="expression" priority="207" dxfId="0" stopIfTrue="1">
      <formula>$A820&lt;&gt;""</formula>
    </cfRule>
  </conditionalFormatting>
  <conditionalFormatting sqref="B1233:H1252">
    <cfRule type="expression" priority="208" dxfId="0" stopIfTrue="1">
      <formula>$A1233&lt;&gt;""</formula>
    </cfRule>
  </conditionalFormatting>
  <conditionalFormatting sqref="H1377:H1385">
    <cfRule type="expression" priority="209" dxfId="0" stopIfTrue="1">
      <formula>$A1377&lt;&gt;""</formula>
    </cfRule>
  </conditionalFormatting>
  <conditionalFormatting sqref="G1377">
    <cfRule type="expression" priority="210" dxfId="0" stopIfTrue="1">
      <formula>$A1377&lt;&gt;""</formula>
    </cfRule>
  </conditionalFormatting>
  <conditionalFormatting sqref="D1377:D1379">
    <cfRule type="expression" priority="211" dxfId="0" stopIfTrue="1">
      <formula>$A1377&lt;&gt;""</formula>
    </cfRule>
  </conditionalFormatting>
  <conditionalFormatting sqref="E1377:F1379">
    <cfRule type="expression" priority="212" dxfId="0" stopIfTrue="1">
      <formula>$A1377&lt;&gt;""</formula>
    </cfRule>
  </conditionalFormatting>
  <conditionalFormatting sqref="B1377:C1379">
    <cfRule type="expression" priority="213" dxfId="0" stopIfTrue="1">
      <formula>$A1377&lt;&gt;""</formula>
    </cfRule>
  </conditionalFormatting>
  <conditionalFormatting sqref="H1152">
    <cfRule type="expression" priority="214" dxfId="0" stopIfTrue="1">
      <formula>$A1152&lt;&gt;""</formula>
    </cfRule>
  </conditionalFormatting>
  <conditionalFormatting sqref="G1152">
    <cfRule type="expression" priority="215" dxfId="0" stopIfTrue="1">
      <formula>$A1152&lt;&gt;""</formula>
    </cfRule>
  </conditionalFormatting>
  <conditionalFormatting sqref="D1152">
    <cfRule type="expression" priority="216" dxfId="0" stopIfTrue="1">
      <formula>$A1152&lt;&gt;""</formula>
    </cfRule>
  </conditionalFormatting>
  <conditionalFormatting sqref="E1152:F1152">
    <cfRule type="expression" priority="217" dxfId="0" stopIfTrue="1">
      <formula>$A1152&lt;&gt;""</formula>
    </cfRule>
  </conditionalFormatting>
  <conditionalFormatting sqref="B1152:C1152">
    <cfRule type="expression" priority="218" dxfId="0" stopIfTrue="1">
      <formula>$A1152&lt;&gt;""</formula>
    </cfRule>
  </conditionalFormatting>
  <conditionalFormatting sqref="G1378">
    <cfRule type="expression" priority="219" dxfId="0" stopIfTrue="1">
      <formula>$A1378&lt;&gt;""</formula>
    </cfRule>
  </conditionalFormatting>
  <conditionalFormatting sqref="B1149:H1150">
    <cfRule type="expression" priority="220" dxfId="0" stopIfTrue="1">
      <formula>$A1149&lt;&gt;""</formula>
    </cfRule>
  </conditionalFormatting>
  <conditionalFormatting sqref="H163 F163 B163:C163">
    <cfRule type="expression" priority="221" dxfId="0" stopIfTrue="1">
      <formula>$A163&lt;&gt;""</formula>
    </cfRule>
  </conditionalFormatting>
  <conditionalFormatting sqref="G163">
    <cfRule type="expression" priority="222" dxfId="0" stopIfTrue="1">
      <formula>$A163&lt;&gt;""</formula>
    </cfRule>
  </conditionalFormatting>
  <conditionalFormatting sqref="H689">
    <cfRule type="expression" priority="223" dxfId="0" stopIfTrue="1">
      <formula>$A689&lt;&gt;""</formula>
    </cfRule>
  </conditionalFormatting>
  <conditionalFormatting sqref="D689">
    <cfRule type="expression" priority="224" dxfId="0" stopIfTrue="1">
      <formula>$A689&lt;&gt;""</formula>
    </cfRule>
  </conditionalFormatting>
  <conditionalFormatting sqref="G689">
    <cfRule type="expression" priority="225" dxfId="0" stopIfTrue="1">
      <formula>$A689&lt;&gt;""</formula>
    </cfRule>
  </conditionalFormatting>
  <conditionalFormatting sqref="E689:F689">
    <cfRule type="expression" priority="226" dxfId="0" stopIfTrue="1">
      <formula>$A689&lt;&gt;""</formula>
    </cfRule>
  </conditionalFormatting>
  <conditionalFormatting sqref="B689:C689">
    <cfRule type="expression" priority="227" dxfId="0" stopIfTrue="1">
      <formula>$A689&lt;&gt;""</formula>
    </cfRule>
  </conditionalFormatting>
  <conditionalFormatting sqref="A1089:H1089">
    <cfRule type="expression" priority="228" dxfId="0" stopIfTrue="1">
      <formula>$A1089&lt;&gt;""</formula>
    </cfRule>
  </conditionalFormatting>
  <conditionalFormatting sqref="B349:I359">
    <cfRule type="expression" priority="229" dxfId="0" stopIfTrue="1">
      <formula>$A349&lt;&gt;""</formula>
    </cfRule>
  </conditionalFormatting>
  <conditionalFormatting sqref="A905:G905">
    <cfRule type="expression" priority="230" dxfId="0" stopIfTrue="1">
      <formula>$A905&lt;&gt;""</formula>
    </cfRule>
  </conditionalFormatting>
  <conditionalFormatting sqref="A325:G328">
    <cfRule type="expression" priority="231" dxfId="0" stopIfTrue="1">
      <formula>$A325&lt;&gt;""</formula>
    </cfRule>
  </conditionalFormatting>
  <conditionalFormatting sqref="A323:D323">
    <cfRule type="expression" priority="232" dxfId="0" stopIfTrue="1">
      <formula>$A323&lt;&gt;""</formula>
    </cfRule>
  </conditionalFormatting>
  <conditionalFormatting sqref="A1389:G1390">
    <cfRule type="expression" priority="233" dxfId="0" stopIfTrue="1">
      <formula>$A1389&lt;&gt;""</formula>
    </cfRule>
  </conditionalFormatting>
  <conditionalFormatting sqref="A1362:A1363">
    <cfRule type="expression" priority="234" dxfId="0" stopIfTrue="1">
      <formula>$A1362&lt;&gt;""</formula>
    </cfRule>
  </conditionalFormatting>
  <conditionalFormatting sqref="D1362:D1363">
    <cfRule type="expression" priority="235" dxfId="0" stopIfTrue="1">
      <formula>$A1362&lt;&gt;""</formula>
    </cfRule>
  </conditionalFormatting>
  <conditionalFormatting sqref="G1362:G1363">
    <cfRule type="expression" priority="236" dxfId="0" stopIfTrue="1">
      <formula>$A1362&lt;&gt;""</formula>
    </cfRule>
  </conditionalFormatting>
  <conditionalFormatting sqref="B1362:C1363">
    <cfRule type="expression" priority="237" dxfId="0" stopIfTrue="1">
      <formula>$A1362&lt;&gt;""</formula>
    </cfRule>
  </conditionalFormatting>
  <conditionalFormatting sqref="E1362:F1363">
    <cfRule type="expression" priority="238" dxfId="0" stopIfTrue="1">
      <formula>$A1362&lt;&gt;""</formula>
    </cfRule>
  </conditionalFormatting>
  <conditionalFormatting sqref="A1142:A1143">
    <cfRule type="expression" priority="239" dxfId="0" stopIfTrue="1">
      <formula>$A1142&lt;&gt;""</formula>
    </cfRule>
  </conditionalFormatting>
  <conditionalFormatting sqref="D1142:D1143">
    <cfRule type="expression" priority="240" dxfId="0" stopIfTrue="1">
      <formula>$A1142&lt;&gt;""</formula>
    </cfRule>
  </conditionalFormatting>
  <conditionalFormatting sqref="G1142:G1143">
    <cfRule type="expression" priority="241" dxfId="0" stopIfTrue="1">
      <formula>$A1142&lt;&gt;""</formula>
    </cfRule>
  </conditionalFormatting>
  <conditionalFormatting sqref="E1142:F1143">
    <cfRule type="expression" priority="242" dxfId="0" stopIfTrue="1">
      <formula>$A1142&lt;&gt;""</formula>
    </cfRule>
  </conditionalFormatting>
  <conditionalFormatting sqref="C1142:C1143">
    <cfRule type="expression" priority="243" dxfId="0" stopIfTrue="1">
      <formula>$A1142&lt;&gt;""</formula>
    </cfRule>
  </conditionalFormatting>
  <conditionalFormatting sqref="B1142:B1143">
    <cfRule type="expression" priority="244" dxfId="0" stopIfTrue="1">
      <formula>$A1142&lt;&gt;""</formula>
    </cfRule>
  </conditionalFormatting>
  <conditionalFormatting sqref="A1112:G1113">
    <cfRule type="expression" priority="245" dxfId="0" stopIfTrue="1">
      <formula>$A1112&lt;&gt;""</formula>
    </cfRule>
  </conditionalFormatting>
  <conditionalFormatting sqref="A1291:A1292">
    <cfRule type="expression" priority="246" dxfId="0" stopIfTrue="1">
      <formula>$A1291&lt;&gt;""</formula>
    </cfRule>
  </conditionalFormatting>
  <conditionalFormatting sqref="B1291:D1292">
    <cfRule type="expression" priority="247" dxfId="0" stopIfTrue="1">
      <formula>$A1291&lt;&gt;""</formula>
    </cfRule>
  </conditionalFormatting>
  <conditionalFormatting sqref="E1291:G1292">
    <cfRule type="expression" priority="248" dxfId="0" stopIfTrue="1">
      <formula>$A1291&lt;&gt;""</formula>
    </cfRule>
  </conditionalFormatting>
  <conditionalFormatting sqref="B1461:G1461">
    <cfRule type="expression" priority="249" dxfId="0" stopIfTrue="1">
      <formula>$A1461&lt;&gt;""</formula>
    </cfRule>
  </conditionalFormatting>
  <conditionalFormatting sqref="A1307:A1308">
    <cfRule type="expression" priority="250" dxfId="0" stopIfTrue="1">
      <formula>$A1307&lt;&gt;""</formula>
    </cfRule>
  </conditionalFormatting>
  <conditionalFormatting sqref="D1307:D1308">
    <cfRule type="expression" priority="251" dxfId="0" stopIfTrue="1">
      <formula>$A1307&lt;&gt;""</formula>
    </cfRule>
  </conditionalFormatting>
  <conditionalFormatting sqref="G1307:G1308">
    <cfRule type="expression" priority="252" dxfId="0" stopIfTrue="1">
      <formula>$A1307&lt;&gt;""</formula>
    </cfRule>
  </conditionalFormatting>
  <conditionalFormatting sqref="E1307:F1308">
    <cfRule type="expression" priority="253" dxfId="0" stopIfTrue="1">
      <formula>$A1307&lt;&gt;""</formula>
    </cfRule>
  </conditionalFormatting>
  <conditionalFormatting sqref="B1307:C1308">
    <cfRule type="expression" priority="254" dxfId="0" stopIfTrue="1">
      <formula>$A1307&lt;&gt;""</formula>
    </cfRule>
  </conditionalFormatting>
  <conditionalFormatting sqref="A1408:G1409">
    <cfRule type="expression" priority="255" dxfId="0" stopIfTrue="1">
      <formula>$A1408&lt;&gt;""</formula>
    </cfRule>
  </conditionalFormatting>
  <conditionalFormatting sqref="A1059:G1060">
    <cfRule type="expression" priority="256" dxfId="0" stopIfTrue="1">
      <formula>$A1059&lt;&gt;""</formula>
    </cfRule>
  </conditionalFormatting>
  <conditionalFormatting sqref="A1170:A1171">
    <cfRule type="expression" priority="257" dxfId="0" stopIfTrue="1">
      <formula>$A1170&lt;&gt;""</formula>
    </cfRule>
  </conditionalFormatting>
  <conditionalFormatting sqref="B1170:G1171">
    <cfRule type="expression" priority="258" dxfId="0" stopIfTrue="1">
      <formula>$A1170&lt;&gt;""</formula>
    </cfRule>
  </conditionalFormatting>
  <conditionalFormatting sqref="E277:F277">
    <cfRule type="expression" priority="259" dxfId="0" stopIfTrue="1">
      <formula>$A277&lt;&gt;""</formula>
    </cfRule>
  </conditionalFormatting>
  <conditionalFormatting sqref="A493:I495">
    <cfRule type="expression" priority="260" dxfId="0" stopIfTrue="1">
      <formula>$A493&lt;&gt;""</formula>
    </cfRule>
  </conditionalFormatting>
  <conditionalFormatting sqref="A532:I534">
    <cfRule type="expression" priority="261" dxfId="0" stopIfTrue="1">
      <formula>$A532&lt;&gt;""</formula>
    </cfRule>
  </conditionalFormatting>
  <conditionalFormatting sqref="E543:F543">
    <cfRule type="expression" priority="262" dxfId="0" stopIfTrue="1">
      <formula>$A543&lt;&gt;""</formula>
    </cfRule>
  </conditionalFormatting>
  <conditionalFormatting sqref="A910:I915">
    <cfRule type="expression" priority="263" dxfId="0" stopIfTrue="1">
      <formula>$A910&lt;&gt;""</formula>
    </cfRule>
  </conditionalFormatting>
  <conditionalFormatting sqref="A919:I921">
    <cfRule type="expression" priority="264" dxfId="0" stopIfTrue="1">
      <formula>$A919&lt;&gt;""</formula>
    </cfRule>
  </conditionalFormatting>
  <conditionalFormatting sqref="A1062:I1064">
    <cfRule type="expression" priority="265" dxfId="0" stopIfTrue="1">
      <formula>$A1062&lt;&gt;""</formula>
    </cfRule>
  </conditionalFormatting>
  <conditionalFormatting sqref="A1370:I1371">
    <cfRule type="expression" priority="266" dxfId="0" stopIfTrue="1">
      <formula>$A1370&lt;&gt;""</formula>
    </cfRule>
  </conditionalFormatting>
  <conditionalFormatting sqref="B692:H693 B694:D699 G694:H699 B691:D691 G691:H691">
    <cfRule type="expression" priority="267" dxfId="0" stopIfTrue="1">
      <formula>$A691&lt;&gt;""</formula>
    </cfRule>
  </conditionalFormatting>
  <conditionalFormatting sqref="E826:F826">
    <cfRule type="expression" priority="268" dxfId="0" stopIfTrue="1">
      <formula>$A826&lt;&gt;""</formula>
    </cfRule>
  </conditionalFormatting>
  <conditionalFormatting sqref="B690:H690 E691:F691">
    <cfRule type="expression" priority="269" dxfId="0" stopIfTrue="1">
      <formula>$A690&lt;&gt;""</formula>
    </cfRule>
  </conditionalFormatting>
  <conditionalFormatting sqref="E694:F694">
    <cfRule type="expression" priority="270" dxfId="0" stopIfTrue="1">
      <formula>$A694&lt;&gt;""</formula>
    </cfRule>
  </conditionalFormatting>
  <conditionalFormatting sqref="E695:F699">
    <cfRule type="expression" priority="271" dxfId="0" stopIfTrue="1">
      <formula>$A695&lt;&gt;""</formula>
    </cfRule>
  </conditionalFormatting>
  <conditionalFormatting sqref="G1379">
    <cfRule type="expression" priority="272" dxfId="0" stopIfTrue="1">
      <formula>$A1379&lt;&gt;""</formula>
    </cfRule>
  </conditionalFormatting>
  <conditionalFormatting sqref="B1153:H1157">
    <cfRule type="expression" priority="273" dxfId="0" stopIfTrue="1">
      <formula>$A1153&lt;&gt;""</formula>
    </cfRule>
  </conditionalFormatting>
  <conditionalFormatting sqref="B1380:G1385">
    <cfRule type="expression" priority="274" dxfId="0" stopIfTrue="1">
      <formula>$A1380&lt;&gt;""</formula>
    </cfRule>
  </conditionalFormatting>
  <conditionalFormatting sqref="B1151:H1151">
    <cfRule type="expression" priority="275" dxfId="0" stopIfTrue="1">
      <formula>$A1151&lt;&gt;""</formula>
    </cfRule>
  </conditionalFormatting>
  <conditionalFormatting sqref="B701:D701 G701:H701">
    <cfRule type="expression" priority="276" dxfId="0" stopIfTrue="1">
      <formula>$A701&lt;&gt;""</formula>
    </cfRule>
  </conditionalFormatting>
  <conditionalFormatting sqref="G1403:G1404">
    <cfRule type="expression" priority="277" dxfId="0" stopIfTrue="1">
      <formula>$A1403&lt;&gt;""</formula>
    </cfRule>
  </conditionalFormatting>
  <conditionalFormatting sqref="E1403:F1404">
    <cfRule type="expression" priority="278" dxfId="0" stopIfTrue="1">
      <formula>$A1403&lt;&gt;""</formula>
    </cfRule>
  </conditionalFormatting>
  <conditionalFormatting sqref="B1127:H1127">
    <cfRule type="expression" priority="279" dxfId="0" stopIfTrue="1">
      <formula>$A1127&lt;&gt;""</formula>
    </cfRule>
  </conditionalFormatting>
  <conditionalFormatting sqref="B1128:H1128 H1129:H1130">
    <cfRule type="expression" priority="280" dxfId="0" stopIfTrue="1">
      <formula>$A1128&lt;&gt;""</formula>
    </cfRule>
  </conditionalFormatting>
  <conditionalFormatting sqref="G226:G227">
    <cfRule type="expression" priority="281" dxfId="0" stopIfTrue="1">
      <formula>$A226&lt;&gt;""</formula>
    </cfRule>
  </conditionalFormatting>
  <conditionalFormatting sqref="E226:F227">
    <cfRule type="expression" priority="282" dxfId="0" stopIfTrue="1">
      <formula>$A226&lt;&gt;""</formula>
    </cfRule>
  </conditionalFormatting>
  <conditionalFormatting sqref="C599:G607">
    <cfRule type="expression" priority="283" dxfId="0" stopIfTrue="1">
      <formula>$A599&lt;&gt;""</formula>
    </cfRule>
  </conditionalFormatting>
  <conditionalFormatting sqref="B1129:G1130">
    <cfRule type="expression" priority="284" dxfId="0" stopIfTrue="1">
      <formula>$A1129&lt;&gt;""</formula>
    </cfRule>
  </conditionalFormatting>
  <conditionalFormatting sqref="E701:F701">
    <cfRule type="expression" priority="285" dxfId="0" stopIfTrue="1">
      <formula>$A701&lt;&gt;""</formula>
    </cfRule>
  </conditionalFormatting>
  <conditionalFormatting sqref="B608:H621">
    <cfRule type="expression" priority="286" dxfId="0" stopIfTrue="1">
      <formula>$A608&lt;&gt;""</formula>
    </cfRule>
  </conditionalFormatting>
  <conditionalFormatting sqref="B622:H622">
    <cfRule type="expression" priority="287" dxfId="0" stopIfTrue="1">
      <formula>$A622&lt;&gt;""</formula>
    </cfRule>
  </conditionalFormatting>
  <conditionalFormatting sqref="B623:H623">
    <cfRule type="expression" priority="288" dxfId="0" stopIfTrue="1">
      <formula>$A623&lt;&gt;""</formula>
    </cfRule>
  </conditionalFormatting>
  <conditionalFormatting sqref="B624:H624">
    <cfRule type="expression" priority="289" dxfId="0" stopIfTrue="1">
      <formula>$A624&lt;&gt;""</formula>
    </cfRule>
  </conditionalFormatting>
  <conditionalFormatting sqref="E135">
    <cfRule type="expression" priority="290" dxfId="0" stopIfTrue="1">
      <formula>$A135&lt;&gt;""</formula>
    </cfRule>
  </conditionalFormatting>
  <conditionalFormatting sqref="E135">
    <cfRule type="expression" priority="291" dxfId="0" stopIfTrue="1">
      <formula>$A135&lt;&gt;""</formula>
    </cfRule>
  </conditionalFormatting>
  <conditionalFormatting sqref="F135:I135">
    <cfRule type="expression" priority="292" dxfId="0" stopIfTrue="1">
      <formula>$A135&lt;&gt;""</formula>
    </cfRule>
  </conditionalFormatting>
  <conditionalFormatting sqref="F135">
    <cfRule type="expression" priority="293" dxfId="0" stopIfTrue="1">
      <formula>$A135&lt;&gt;""</formula>
    </cfRule>
  </conditionalFormatting>
  <conditionalFormatting sqref="G136">
    <cfRule type="expression" priority="294" dxfId="0" stopIfTrue="1">
      <formula>$A136&lt;&gt;""</formula>
    </cfRule>
  </conditionalFormatting>
  <conditionalFormatting sqref="D141">
    <cfRule type="expression" priority="295" dxfId="0" stopIfTrue="1">
      <formula>$A141&lt;&gt;""</formula>
    </cfRule>
  </conditionalFormatting>
  <conditionalFormatting sqref="D141">
    <cfRule type="expression" priority="296" dxfId="0" stopIfTrue="1">
      <formula>$A141&lt;&gt;""</formula>
    </cfRule>
  </conditionalFormatting>
  <conditionalFormatting sqref="F137">
    <cfRule type="expression" priority="297" dxfId="0" stopIfTrue="1">
      <formula>$A137&lt;&gt;""</formula>
    </cfRule>
  </conditionalFormatting>
  <conditionalFormatting sqref="F137">
    <cfRule type="expression" priority="298" dxfId="0" stopIfTrue="1">
      <formula>$A137&lt;&gt;""</formula>
    </cfRule>
  </conditionalFormatting>
  <conditionalFormatting sqref="F142">
    <cfRule type="expression" priority="299" dxfId="0" stopIfTrue="1">
      <formula>$A142&lt;&gt;""</formula>
    </cfRule>
  </conditionalFormatting>
  <conditionalFormatting sqref="F142">
    <cfRule type="expression" priority="300" dxfId="0" stopIfTrue="1">
      <formula>$A142&lt;&gt;""</formula>
    </cfRule>
  </conditionalFormatting>
  <conditionalFormatting sqref="D144">
    <cfRule type="expression" priority="301" dxfId="0" stopIfTrue="1">
      <formula>$A144&lt;&gt;""</formula>
    </cfRule>
  </conditionalFormatting>
  <conditionalFormatting sqref="D144">
    <cfRule type="expression" priority="302" dxfId="0" stopIfTrue="1">
      <formula>$A144&lt;&gt;""</formula>
    </cfRule>
  </conditionalFormatting>
  <conditionalFormatting sqref="F144">
    <cfRule type="expression" priority="303" dxfId="0" stopIfTrue="1">
      <formula>$A144&lt;&gt;""</formula>
    </cfRule>
  </conditionalFormatting>
  <conditionalFormatting sqref="F144">
    <cfRule type="expression" priority="304" dxfId="0" stopIfTrue="1">
      <formula>$A144&lt;&gt;""</formula>
    </cfRule>
  </conditionalFormatting>
  <conditionalFormatting sqref="D148">
    <cfRule type="expression" priority="305" dxfId="0" stopIfTrue="1">
      <formula>$A148&lt;&gt;""</formula>
    </cfRule>
  </conditionalFormatting>
  <conditionalFormatting sqref="D148">
    <cfRule type="expression" priority="306" dxfId="0" stopIfTrue="1">
      <formula>$A148&lt;&gt;""</formula>
    </cfRule>
  </conditionalFormatting>
  <conditionalFormatting sqref="F153">
    <cfRule type="expression" priority="307" dxfId="0" stopIfTrue="1">
      <formula>$A153&lt;&gt;""</formula>
    </cfRule>
  </conditionalFormatting>
  <conditionalFormatting sqref="F153">
    <cfRule type="expression" priority="308" dxfId="0" stopIfTrue="1">
      <formula>$A153&lt;&gt;""</formula>
    </cfRule>
  </conditionalFormatting>
  <conditionalFormatting sqref="F156">
    <cfRule type="expression" priority="309" dxfId="0" stopIfTrue="1">
      <formula>$A156&lt;&gt;""</formula>
    </cfRule>
  </conditionalFormatting>
  <conditionalFormatting sqref="F156">
    <cfRule type="expression" priority="310" dxfId="0" stopIfTrue="1">
      <formula>$A156&lt;&gt;""</formula>
    </cfRule>
  </conditionalFormatting>
  <conditionalFormatting sqref="F139">
    <cfRule type="expression" priority="311" dxfId="0" stopIfTrue="1">
      <formula>$A139&lt;&gt;""</formula>
    </cfRule>
  </conditionalFormatting>
  <conditionalFormatting sqref="F139">
    <cfRule type="expression" priority="312" dxfId="0" stopIfTrue="1">
      <formula>$A139&lt;&gt;""</formula>
    </cfRule>
  </conditionalFormatting>
  <conditionalFormatting sqref="F143">
    <cfRule type="expression" priority="313" dxfId="0" stopIfTrue="1">
      <formula>$A143&lt;&gt;""</formula>
    </cfRule>
  </conditionalFormatting>
  <conditionalFormatting sqref="F143">
    <cfRule type="expression" priority="314" dxfId="0" stopIfTrue="1">
      <formula>$A143&lt;&gt;""</formula>
    </cfRule>
  </conditionalFormatting>
  <conditionalFormatting sqref="F152">
    <cfRule type="expression" priority="315" dxfId="0" stopIfTrue="1">
      <formula>$A152&lt;&gt;""</formula>
    </cfRule>
  </conditionalFormatting>
  <conditionalFormatting sqref="F152">
    <cfRule type="expression" priority="316" dxfId="0" stopIfTrue="1">
      <formula>$A152&lt;&gt;""</formula>
    </cfRule>
  </conditionalFormatting>
  <conditionalFormatting sqref="D160">
    <cfRule type="expression" priority="317" dxfId="0" stopIfTrue="1">
      <formula>$A160&lt;&gt;""</formula>
    </cfRule>
  </conditionalFormatting>
  <conditionalFormatting sqref="D160">
    <cfRule type="expression" priority="318" dxfId="0" stopIfTrue="1">
      <formula>$A160&lt;&gt;""</formula>
    </cfRule>
  </conditionalFormatting>
  <conditionalFormatting sqref="F159">
    <cfRule type="expression" priority="319" dxfId="0" stopIfTrue="1">
      <formula>$A159&lt;&gt;""</formula>
    </cfRule>
  </conditionalFormatting>
  <conditionalFormatting sqref="F159">
    <cfRule type="expression" priority="320" dxfId="0" stopIfTrue="1">
      <formula>$A159&lt;&gt;""</formula>
    </cfRule>
  </conditionalFormatting>
  <conditionalFormatting sqref="F160">
    <cfRule type="expression" priority="321" dxfId="0" stopIfTrue="1">
      <formula>$A160&lt;&gt;""</formula>
    </cfRule>
  </conditionalFormatting>
  <conditionalFormatting sqref="F160">
    <cfRule type="expression" priority="322" dxfId="0" stopIfTrue="1">
      <formula>$A160&lt;&gt;""</formula>
    </cfRule>
  </conditionalFormatting>
  <conditionalFormatting sqref="D161">
    <cfRule type="expression" priority="323" dxfId="0" stopIfTrue="1">
      <formula>$A161&lt;&gt;""</formula>
    </cfRule>
  </conditionalFormatting>
  <conditionalFormatting sqref="D161">
    <cfRule type="expression" priority="324" dxfId="0" stopIfTrue="1">
      <formula>$A161&lt;&gt;""</formula>
    </cfRule>
  </conditionalFormatting>
  <conditionalFormatting sqref="D162">
    <cfRule type="expression" priority="325" dxfId="0" stopIfTrue="1">
      <formula>$A162&lt;&gt;""</formula>
    </cfRule>
  </conditionalFormatting>
  <conditionalFormatting sqref="D162">
    <cfRule type="expression" priority="326" dxfId="0" stopIfTrue="1">
      <formula>$A162&lt;&gt;""</formula>
    </cfRule>
  </conditionalFormatting>
  <conditionalFormatting sqref="D163">
    <cfRule type="expression" priority="327" dxfId="0" stopIfTrue="1">
      <formula>$A163&lt;&gt;""</formula>
    </cfRule>
  </conditionalFormatting>
  <conditionalFormatting sqref="D163">
    <cfRule type="expression" priority="328" dxfId="0" stopIfTrue="1">
      <formula>$A163&lt;&gt;""</formula>
    </cfRule>
  </conditionalFormatting>
  <conditionalFormatting sqref="D164">
    <cfRule type="expression" priority="329" dxfId="0" stopIfTrue="1">
      <formula>$A164&lt;&gt;""</formula>
    </cfRule>
  </conditionalFormatting>
  <conditionalFormatting sqref="D164">
    <cfRule type="expression" priority="330" dxfId="0" stopIfTrue="1">
      <formula>$A164&lt;&gt;""</formula>
    </cfRule>
  </conditionalFormatting>
  <conditionalFormatting sqref="D167">
    <cfRule type="expression" priority="331" dxfId="0" stopIfTrue="1">
      <formula>$A167&lt;&gt;""</formula>
    </cfRule>
  </conditionalFormatting>
  <conditionalFormatting sqref="D167">
    <cfRule type="expression" priority="332" dxfId="0" stopIfTrue="1">
      <formula>$A167&lt;&gt;""</formula>
    </cfRule>
  </conditionalFormatting>
  <conditionalFormatting sqref="D168">
    <cfRule type="expression" priority="333" dxfId="0" stopIfTrue="1">
      <formula>$A168&lt;&gt;""</formula>
    </cfRule>
  </conditionalFormatting>
  <conditionalFormatting sqref="D168">
    <cfRule type="expression" priority="334" dxfId="0" stopIfTrue="1">
      <formula>$A168&lt;&gt;""</formula>
    </cfRule>
  </conditionalFormatting>
  <conditionalFormatting sqref="D169">
    <cfRule type="expression" priority="335" dxfId="0" stopIfTrue="1">
      <formula>$A169&lt;&gt;""</formula>
    </cfRule>
  </conditionalFormatting>
  <conditionalFormatting sqref="D169">
    <cfRule type="expression" priority="336" dxfId="0" stopIfTrue="1">
      <formula>$A169&lt;&gt;""</formula>
    </cfRule>
  </conditionalFormatting>
  <conditionalFormatting sqref="D170">
    <cfRule type="expression" priority="337" dxfId="0" stopIfTrue="1">
      <formula>$A170&lt;&gt;""</formula>
    </cfRule>
  </conditionalFormatting>
  <conditionalFormatting sqref="D170">
    <cfRule type="expression" priority="338" dxfId="0" stopIfTrue="1">
      <formula>$A170&lt;&gt;""</formula>
    </cfRule>
  </conditionalFormatting>
  <conditionalFormatting sqref="G177">
    <cfRule type="expression" priority="339" dxfId="0" stopIfTrue="1">
      <formula>$A177&lt;&gt;""</formula>
    </cfRule>
  </conditionalFormatting>
  <conditionalFormatting sqref="G177">
    <cfRule type="expression" priority="340" dxfId="0" stopIfTrue="1">
      <formula>$A177&lt;&gt;""</formula>
    </cfRule>
  </conditionalFormatting>
  <dataValidations count="4">
    <dataValidation allowBlank="1" sqref="F107:F135 F137 F139 F142:F144 F152:F153 F156 F159:F160">
      <formula1>0</formula1>
      <formula2>0</formula2>
    </dataValidation>
    <dataValidation type="date" allowBlank="1" showErrorMessage="1" sqref="D102 D104:D106">
      <formula1>42370</formula1>
      <formula2>42735</formula2>
    </dataValidation>
    <dataValidation type="list" allowBlank="1" sqref="E107:E135">
      <formula1>$E$96:$E$99</formula1>
      <formula2>0</formula2>
    </dataValidation>
    <dataValidation type="list" allowBlank="1" showErrorMessage="1" sqref="A107:A180">
      <formula1>OFFSET($A$1,0,0,$B$3,1)</formula1>
      <formula2>0</formula2>
    </dataValidation>
  </dataValidations>
  <printOptions verticalCentered="1"/>
  <pageMargins left="0.19652777777777777" right="0.19652777777777777" top="0.4722222222222222" bottom="0.4722222222222222" header="0.5118055555555555" footer="0.5118055555555555"/>
  <pageSetup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dimension ref="A1:X128"/>
  <sheetViews>
    <sheetView zoomScale="110" zoomScaleNormal="110" workbookViewId="0" topLeftCell="A17">
      <selection activeCell="E11" sqref="E11"/>
    </sheetView>
  </sheetViews>
  <sheetFormatPr defaultColWidth="10.28125" defaultRowHeight="12.75"/>
  <cols>
    <col min="1" max="1" width="5.7109375" style="162" customWidth="1"/>
    <col min="2" max="2" width="77.421875" style="162" customWidth="1"/>
    <col min="3" max="7" width="11.7109375" style="167" customWidth="1"/>
    <col min="8" max="8" width="63.57421875" style="161" customWidth="1"/>
    <col min="9" max="9" width="13.140625" style="202" hidden="1" customWidth="1"/>
    <col min="10" max="10" width="30.140625" style="202" hidden="1" customWidth="1"/>
    <col min="11" max="11" width="6.7109375" style="202" hidden="1" customWidth="1"/>
    <col min="12" max="12" width="22.8515625" style="202" hidden="1" customWidth="1"/>
    <col min="13" max="13" width="4.00390625" style="202" hidden="1" customWidth="1"/>
    <col min="14" max="14" width="22.8515625" style="202" hidden="1" customWidth="1"/>
    <col min="15" max="15" width="4.00390625" style="202" hidden="1" customWidth="1"/>
    <col min="16" max="16" width="22.8515625" style="202" hidden="1" customWidth="1"/>
    <col min="17" max="17" width="4.00390625" style="202" hidden="1" customWidth="1"/>
    <col min="18" max="18" width="11.421875" style="202" hidden="1" customWidth="1"/>
    <col min="19" max="22" width="11.421875" style="161" hidden="1" customWidth="1"/>
    <col min="23" max="24" width="11.421875" style="161" customWidth="1"/>
    <col min="25" max="16384" width="11.421875" style="162" customWidth="1"/>
  </cols>
  <sheetData>
    <row r="1" spans="1:7" ht="15.75" customHeight="1">
      <c r="A1" s="47" t="s">
        <v>524</v>
      </c>
      <c r="B1" s="47"/>
      <c r="C1" s="47"/>
      <c r="D1" s="47"/>
      <c r="E1" s="47"/>
      <c r="F1" s="47"/>
      <c r="G1" s="47"/>
    </row>
    <row r="2" spans="3:7" ht="7.5" customHeight="1">
      <c r="C2" s="162"/>
      <c r="D2" s="162"/>
      <c r="E2" s="162"/>
      <c r="F2" s="162"/>
      <c r="G2" s="162"/>
    </row>
    <row r="3" spans="2:24" s="203" customFormat="1" ht="25.5" customHeight="1">
      <c r="B3" s="204" t="s">
        <v>93</v>
      </c>
      <c r="C3" s="205">
        <f>INDEX(Adr!B2:B200,Doklady!B102)</f>
        <v>0</v>
      </c>
      <c r="D3" s="205"/>
      <c r="E3" s="205"/>
      <c r="F3" s="205"/>
      <c r="G3" s="206">
        <f>Doklady!H100</f>
        <v>0</v>
      </c>
      <c r="H3" s="175"/>
      <c r="I3" s="207"/>
      <c r="J3" s="207"/>
      <c r="K3" s="207"/>
      <c r="L3" s="207"/>
      <c r="M3" s="207"/>
      <c r="N3" s="207"/>
      <c r="O3" s="207"/>
      <c r="P3" s="207"/>
      <c r="Q3" s="207"/>
      <c r="R3" s="207"/>
      <c r="S3" s="175"/>
      <c r="T3" s="175"/>
      <c r="U3" s="175"/>
      <c r="V3" s="175"/>
      <c r="W3" s="175"/>
      <c r="X3" s="175"/>
    </row>
    <row r="4" spans="2:24" s="203" customFormat="1" ht="12.75">
      <c r="B4" s="208" t="s">
        <v>345</v>
      </c>
      <c r="C4" s="209">
        <f>INDEX(Adr!A2:A273,Doklady!B102)</f>
        <v>0</v>
      </c>
      <c r="G4" s="206">
        <f>Doklady!H101</f>
        <v>43465</v>
      </c>
      <c r="H4" s="175"/>
      <c r="I4" s="207"/>
      <c r="J4" s="207"/>
      <c r="K4" s="207"/>
      <c r="L4" s="207"/>
      <c r="M4" s="207"/>
      <c r="N4" s="207"/>
      <c r="O4" s="207"/>
      <c r="P4" s="207"/>
      <c r="Q4" s="207"/>
      <c r="R4" s="207"/>
      <c r="S4" s="175"/>
      <c r="T4" s="175"/>
      <c r="U4" s="175"/>
      <c r="V4" s="175"/>
      <c r="W4" s="175"/>
      <c r="X4" s="175"/>
    </row>
    <row r="5" spans="2:24" s="203" customFormat="1" ht="12.75">
      <c r="B5" s="208" t="s">
        <v>525</v>
      </c>
      <c r="C5" s="203">
        <f>INDEX(Adr!C2:C273,Doklady!B102)</f>
        <v>0</v>
      </c>
      <c r="H5" s="175"/>
      <c r="I5" s="207"/>
      <c r="J5" s="207"/>
      <c r="K5" s="207"/>
      <c r="L5" s="207"/>
      <c r="M5" s="207"/>
      <c r="N5" s="207"/>
      <c r="O5" s="207"/>
      <c r="P5" s="207"/>
      <c r="Q5" s="207"/>
      <c r="R5" s="207"/>
      <c r="S5" s="175"/>
      <c r="T5" s="175"/>
      <c r="U5" s="175"/>
      <c r="V5" s="175"/>
      <c r="W5" s="175"/>
      <c r="X5" s="175"/>
    </row>
    <row r="6" spans="2:24" s="203" customFormat="1" ht="12.75">
      <c r="B6" s="208" t="s">
        <v>346</v>
      </c>
      <c r="C6" s="203">
        <f>INDEX(Adr!D2:D273,Doklady!B102)&amp;", "&amp;INDEX(Adr!E2:E273,Doklady!B102)&amp;", "&amp;INDEX(Adr!F2:F273,Doklady!B102)</f>
        <v>0</v>
      </c>
      <c r="H6" s="175"/>
      <c r="I6" s="207"/>
      <c r="J6" s="207"/>
      <c r="K6" s="207"/>
      <c r="L6" s="207"/>
      <c r="M6" s="207"/>
      <c r="N6" s="207"/>
      <c r="O6" s="207"/>
      <c r="P6" s="207"/>
      <c r="Q6" s="207"/>
      <c r="R6" s="207"/>
      <c r="S6" s="175"/>
      <c r="T6" s="175"/>
      <c r="U6" s="175"/>
      <c r="V6" s="175"/>
      <c r="W6" s="175"/>
      <c r="X6" s="175"/>
    </row>
    <row r="7" spans="2:24" s="203" customFormat="1" ht="12.75" hidden="1">
      <c r="B7" s="208"/>
      <c r="H7" s="175"/>
      <c r="I7" s="207"/>
      <c r="J7" s="207"/>
      <c r="K7" s="207"/>
      <c r="L7" s="207"/>
      <c r="M7" s="207"/>
      <c r="N7" s="207"/>
      <c r="O7" s="207"/>
      <c r="P7" s="207"/>
      <c r="Q7" s="207"/>
      <c r="R7" s="207"/>
      <c r="S7" s="175"/>
      <c r="T7" s="175"/>
      <c r="U7" s="175"/>
      <c r="V7" s="175"/>
      <c r="W7" s="175"/>
      <c r="X7" s="175"/>
    </row>
    <row r="8" spans="2:24" s="203" customFormat="1" ht="6" customHeight="1">
      <c r="B8" s="208"/>
      <c r="H8" s="175"/>
      <c r="I8" s="207"/>
      <c r="J8" s="207"/>
      <c r="K8" s="207"/>
      <c r="L8" s="207"/>
      <c r="M8" s="207"/>
      <c r="N8" s="207"/>
      <c r="O8" s="207"/>
      <c r="P8" s="207"/>
      <c r="Q8" s="207"/>
      <c r="R8" s="207"/>
      <c r="S8" s="175"/>
      <c r="T8" s="175"/>
      <c r="U8" s="175"/>
      <c r="V8" s="175"/>
      <c r="W8" s="175"/>
      <c r="X8" s="175"/>
    </row>
    <row r="9" spans="1:17" ht="54.75" customHeight="1">
      <c r="A9" s="210" t="s">
        <v>347</v>
      </c>
      <c r="B9" s="210" t="s">
        <v>526</v>
      </c>
      <c r="C9" s="211" t="s">
        <v>527</v>
      </c>
      <c r="D9" s="211" t="s">
        <v>528</v>
      </c>
      <c r="E9" s="212" t="s">
        <v>529</v>
      </c>
      <c r="F9" s="212"/>
      <c r="H9" s="162"/>
      <c r="J9" s="213"/>
      <c r="K9" s="213"/>
      <c r="L9" s="213"/>
      <c r="M9" s="213"/>
      <c r="N9" s="213"/>
      <c r="O9" s="213"/>
      <c r="P9" s="213"/>
      <c r="Q9" s="213"/>
    </row>
    <row r="10" spans="1:17" ht="18">
      <c r="A10" s="214" t="s">
        <v>349</v>
      </c>
      <c r="B10" s="215" t="s">
        <v>350</v>
      </c>
      <c r="C10" s="216">
        <f>SUMIF('FP'!J:J,Doklady!$B$1&amp;A10,'FP'!D:D)</f>
        <v>0</v>
      </c>
      <c r="D10" s="216">
        <f>C10-E10</f>
        <v>0</v>
      </c>
      <c r="E10" s="217">
        <f>SUMIF(I:I,A10,G:G)</f>
        <v>0</v>
      </c>
      <c r="F10" s="217"/>
      <c r="H10" s="162"/>
      <c r="J10" s="218" t="s">
        <v>361</v>
      </c>
      <c r="K10" s="213"/>
      <c r="L10" s="213"/>
      <c r="M10" s="213"/>
      <c r="N10" s="213"/>
      <c r="O10" s="213"/>
      <c r="P10" s="213"/>
      <c r="Q10" s="213"/>
    </row>
    <row r="11" spans="1:17" ht="18">
      <c r="A11" s="214" t="s">
        <v>351</v>
      </c>
      <c r="B11" s="215" t="s">
        <v>352</v>
      </c>
      <c r="C11" s="216">
        <f>SUMIF('FP'!J:J,Doklady!$B$1&amp;A11,'FP'!D:D)</f>
        <v>16344</v>
      </c>
      <c r="D11" s="216">
        <f>DSUM(Doklady!A103:I10000,"GGG",J10:J14)</f>
        <v>16217.4</v>
      </c>
      <c r="E11" s="219">
        <v>8189.09</v>
      </c>
      <c r="F11" s="219"/>
      <c r="H11" s="220" t="s">
        <v>530</v>
      </c>
      <c r="J11" s="218">
        <f aca="true" t="shared" si="0" ref="J11:J12">J40</f>
        <v>0</v>
      </c>
      <c r="K11" s="213"/>
      <c r="L11" s="213"/>
      <c r="M11" s="213"/>
      <c r="N11" s="213"/>
      <c r="O11" s="213"/>
      <c r="P11" s="213"/>
      <c r="Q11" s="213"/>
    </row>
    <row r="12" spans="1:17" ht="18">
      <c r="A12" s="214" t="s">
        <v>353</v>
      </c>
      <c r="B12" s="215" t="s">
        <v>354</v>
      </c>
      <c r="C12" s="216">
        <f>SUMIF('FP'!J:J,Doklady!$B$1&amp;A12,'FP'!D:D)</f>
        <v>11700</v>
      </c>
      <c r="D12" s="216">
        <f aca="true" t="shared" si="1" ref="D12:D14">C12-E12</f>
        <v>681.9799999999996</v>
      </c>
      <c r="E12" s="217">
        <f aca="true" t="shared" si="2" ref="E12:E14">SUMIF(I$1:I$65536,A12,G$1:G$65536)</f>
        <v>11018.02</v>
      </c>
      <c r="F12" s="217"/>
      <c r="H12" s="221" t="s">
        <v>531</v>
      </c>
      <c r="J12" s="222">
        <f t="shared" si="0"/>
        <v>0</v>
      </c>
      <c r="L12" s="213"/>
      <c r="M12" s="213"/>
      <c r="N12" s="213"/>
      <c r="O12" s="213"/>
      <c r="P12" s="213"/>
      <c r="Q12" s="213"/>
    </row>
    <row r="13" spans="1:17" ht="18">
      <c r="A13" s="214" t="s">
        <v>355</v>
      </c>
      <c r="B13" s="215" t="s">
        <v>356</v>
      </c>
      <c r="C13" s="216">
        <f>SUMIF('FP'!J:J,Doklady!$B$1&amp;A13,'FP'!D:D)</f>
        <v>0</v>
      </c>
      <c r="D13" s="216">
        <f t="shared" si="1"/>
        <v>0</v>
      </c>
      <c r="E13" s="217">
        <f t="shared" si="2"/>
        <v>0</v>
      </c>
      <c r="F13" s="217"/>
      <c r="H13" s="162"/>
      <c r="J13" s="222">
        <f aca="true" t="shared" si="3" ref="J13:J14">J45</f>
        <v>2</v>
      </c>
      <c r="L13" s="213"/>
      <c r="M13" s="213"/>
      <c r="N13" s="213"/>
      <c r="O13" s="213"/>
      <c r="P13" s="213"/>
      <c r="Q13" s="213"/>
    </row>
    <row r="14" spans="1:17" ht="18.75">
      <c r="A14" s="214" t="s">
        <v>357</v>
      </c>
      <c r="B14" s="215" t="s">
        <v>358</v>
      </c>
      <c r="C14" s="216">
        <f>SUMIF('FP'!J:J,Doklady!$B$1&amp;A14,'FP'!D:D)</f>
        <v>0</v>
      </c>
      <c r="D14" s="216">
        <f t="shared" si="1"/>
        <v>0</v>
      </c>
      <c r="E14" s="223">
        <f t="shared" si="2"/>
        <v>0</v>
      </c>
      <c r="F14" s="223"/>
      <c r="H14" s="162"/>
      <c r="J14" s="222">
        <f t="shared" si="3"/>
        <v>2</v>
      </c>
      <c r="L14" s="213"/>
      <c r="M14" s="213"/>
      <c r="N14" s="213"/>
      <c r="O14" s="213"/>
      <c r="P14" s="213"/>
      <c r="Q14" s="213"/>
    </row>
    <row r="15" ht="5.25" customHeight="1">
      <c r="G15" s="203"/>
    </row>
    <row r="16" spans="1:24" s="203" customFormat="1" ht="12.75">
      <c r="A16" s="224" t="s">
        <v>532</v>
      </c>
      <c r="B16" s="225" t="s">
        <v>533</v>
      </c>
      <c r="C16" s="225"/>
      <c r="D16" s="225"/>
      <c r="E16" s="225"/>
      <c r="F16" s="225"/>
      <c r="G16" s="226" t="s">
        <v>534</v>
      </c>
      <c r="H16" s="175"/>
      <c r="I16" s="207"/>
      <c r="J16" s="207"/>
      <c r="K16" s="207"/>
      <c r="L16" s="207"/>
      <c r="M16" s="207"/>
      <c r="N16" s="207"/>
      <c r="O16" s="207"/>
      <c r="P16" s="207"/>
      <c r="Q16" s="207"/>
      <c r="R16" s="207"/>
      <c r="S16" s="175"/>
      <c r="T16" s="175"/>
      <c r="U16" s="175"/>
      <c r="V16" s="175"/>
      <c r="W16" s="175"/>
      <c r="X16" s="175"/>
    </row>
    <row r="17" spans="1:18" ht="11.25" customHeight="1">
      <c r="A17" s="227" t="s">
        <v>535</v>
      </c>
      <c r="B17" s="228" t="s">
        <v>536</v>
      </c>
      <c r="C17" s="228"/>
      <c r="D17" s="228"/>
      <c r="E17" s="228"/>
      <c r="F17" s="228"/>
      <c r="G17" s="229">
        <f>SUMIF('FP'!I:I,Doklady!$B$1&amp;A17,'FP'!D:D)</f>
        <v>16344</v>
      </c>
      <c r="R17" s="230"/>
    </row>
    <row r="18" spans="1:7" ht="11.25" customHeight="1">
      <c r="A18" s="231" t="s">
        <v>537</v>
      </c>
      <c r="B18" s="228" t="s">
        <v>538</v>
      </c>
      <c r="C18" s="228"/>
      <c r="D18" s="228"/>
      <c r="E18" s="228"/>
      <c r="F18" s="228"/>
      <c r="G18" s="229">
        <f>SUMIF('FP'!I:I,Doklady!$B$1&amp;A18,'FP'!D:D)</f>
        <v>0</v>
      </c>
    </row>
    <row r="19" spans="1:7" ht="11.25" customHeight="1">
      <c r="A19" s="232" t="s">
        <v>539</v>
      </c>
      <c r="B19" s="228" t="s">
        <v>540</v>
      </c>
      <c r="C19" s="228"/>
      <c r="D19" s="228"/>
      <c r="E19" s="228"/>
      <c r="F19" s="228"/>
      <c r="G19" s="229">
        <f>SUMIF('FP'!I:I,Doklady!$B$1&amp;A19,'FP'!D:D)</f>
        <v>0</v>
      </c>
    </row>
    <row r="20" spans="1:18" ht="11.25" customHeight="1">
      <c r="A20" s="227" t="s">
        <v>541</v>
      </c>
      <c r="B20" s="228" t="s">
        <v>542</v>
      </c>
      <c r="C20" s="228"/>
      <c r="D20" s="228"/>
      <c r="E20" s="228"/>
      <c r="F20" s="228"/>
      <c r="G20" s="229">
        <f>SUMIF('FP'!I:I,Doklady!$B$1&amp;A20,'FP'!D:D)</f>
        <v>0</v>
      </c>
      <c r="R20" s="230"/>
    </row>
    <row r="21" spans="1:18" ht="11.25" customHeight="1">
      <c r="A21" s="227" t="s">
        <v>543</v>
      </c>
      <c r="B21" s="228" t="s">
        <v>544</v>
      </c>
      <c r="C21" s="228"/>
      <c r="D21" s="228"/>
      <c r="E21" s="228"/>
      <c r="F21" s="228"/>
      <c r="G21" s="229">
        <f>SUMIF('FP'!I:I,Doklady!$B$1&amp;A21,'FP'!D:D)</f>
        <v>0</v>
      </c>
      <c r="R21" s="230"/>
    </row>
    <row r="22" spans="1:18" ht="11.25" customHeight="1">
      <c r="A22" s="227" t="s">
        <v>545</v>
      </c>
      <c r="B22" s="228" t="s">
        <v>546</v>
      </c>
      <c r="C22" s="228"/>
      <c r="D22" s="228"/>
      <c r="E22" s="228"/>
      <c r="F22" s="228"/>
      <c r="G22" s="229">
        <f>SUMIF('FP'!I:I,Doklady!$B$1&amp;A22,'FP'!D:D)</f>
        <v>11700</v>
      </c>
      <c r="R22" s="230"/>
    </row>
    <row r="23" spans="1:18" ht="11.25" customHeight="1">
      <c r="A23" s="227" t="s">
        <v>547</v>
      </c>
      <c r="B23" s="228" t="s">
        <v>548</v>
      </c>
      <c r="C23" s="228"/>
      <c r="D23" s="228"/>
      <c r="E23" s="228"/>
      <c r="F23" s="228"/>
      <c r="G23" s="229">
        <f>SUMIF('FP'!I:I,Doklady!$B$1&amp;A23,'FP'!D:D)</f>
        <v>0</v>
      </c>
      <c r="R23" s="230"/>
    </row>
    <row r="24" spans="1:18" ht="11.25" customHeight="1">
      <c r="A24" s="227" t="s">
        <v>549</v>
      </c>
      <c r="B24" s="228" t="s">
        <v>550</v>
      </c>
      <c r="C24" s="228"/>
      <c r="D24" s="228"/>
      <c r="E24" s="228"/>
      <c r="F24" s="228"/>
      <c r="G24" s="229">
        <f>SUMIF('FP'!I:I,Doklady!$B$1&amp;A24,'FP'!D:D)</f>
        <v>0</v>
      </c>
      <c r="R24" s="230"/>
    </row>
    <row r="25" spans="1:18" ht="11.25" customHeight="1">
      <c r="A25" s="227" t="s">
        <v>551</v>
      </c>
      <c r="B25" s="228" t="s">
        <v>552</v>
      </c>
      <c r="C25" s="228"/>
      <c r="D25" s="228"/>
      <c r="E25" s="228"/>
      <c r="F25" s="228"/>
      <c r="G25" s="229">
        <f>SUMIF('FP'!I:I,Doklady!$B$1&amp;A25,'FP'!D:D)</f>
        <v>0</v>
      </c>
      <c r="R25" s="230"/>
    </row>
    <row r="26" spans="1:18" ht="11.25" customHeight="1">
      <c r="A26" s="227" t="s">
        <v>553</v>
      </c>
      <c r="B26" s="228" t="s">
        <v>554</v>
      </c>
      <c r="C26" s="228"/>
      <c r="D26" s="228"/>
      <c r="E26" s="228"/>
      <c r="F26" s="228"/>
      <c r="G26" s="229">
        <f>SUMIF('FP'!I:I,Doklady!$B$1&amp;A26,'FP'!D:D)</f>
        <v>0</v>
      </c>
      <c r="R26" s="230"/>
    </row>
    <row r="27" spans="1:18" ht="11.25" customHeight="1">
      <c r="A27" s="227" t="s">
        <v>555</v>
      </c>
      <c r="B27" s="228" t="s">
        <v>556</v>
      </c>
      <c r="C27" s="228"/>
      <c r="D27" s="228"/>
      <c r="E27" s="228"/>
      <c r="F27" s="228"/>
      <c r="G27" s="229">
        <f>SUMIF('FP'!I:I,Doklady!$B$1&amp;A27,'FP'!D:D)</f>
        <v>0</v>
      </c>
      <c r="R27" s="230"/>
    </row>
    <row r="28" spans="1:18" ht="11.25" customHeight="1">
      <c r="A28" s="227" t="s">
        <v>557</v>
      </c>
      <c r="B28" s="228" t="s">
        <v>558</v>
      </c>
      <c r="C28" s="228"/>
      <c r="D28" s="228"/>
      <c r="E28" s="228"/>
      <c r="F28" s="228"/>
      <c r="G28" s="229">
        <f>SUMIF('FP'!I:I,Doklady!$B$1&amp;A28,'FP'!D:D)</f>
        <v>0</v>
      </c>
      <c r="R28" s="230"/>
    </row>
    <row r="29" spans="1:18" ht="11.25">
      <c r="A29" s="227" t="s">
        <v>559</v>
      </c>
      <c r="B29" s="228"/>
      <c r="C29" s="228"/>
      <c r="D29" s="228"/>
      <c r="E29" s="228"/>
      <c r="F29" s="228"/>
      <c r="G29" s="229">
        <f>SUMIF('FP'!I:I,Doklady!$B$1&amp;A29,'FP'!D:D)</f>
        <v>0</v>
      </c>
      <c r="R29" s="230"/>
    </row>
    <row r="30" spans="1:18" ht="11.25">
      <c r="A30" s="227" t="s">
        <v>560</v>
      </c>
      <c r="B30" s="228"/>
      <c r="C30" s="228"/>
      <c r="D30" s="228"/>
      <c r="E30" s="228"/>
      <c r="F30" s="228"/>
      <c r="G30" s="229">
        <f>SUMIF('FP'!I:I,Doklady!$B$1&amp;A30,'FP'!D:D)</f>
        <v>0</v>
      </c>
      <c r="R30" s="230"/>
    </row>
    <row r="31" spans="1:18" ht="11.25">
      <c r="A31" s="227" t="s">
        <v>561</v>
      </c>
      <c r="B31" s="228"/>
      <c r="C31" s="228"/>
      <c r="D31" s="228"/>
      <c r="E31" s="228"/>
      <c r="F31" s="228"/>
      <c r="G31" s="229">
        <f>SUMIF('FP'!I:I,Doklady!$B$1&amp;A31,'FP'!D:D)</f>
        <v>0</v>
      </c>
      <c r="R31" s="230"/>
    </row>
    <row r="32" spans="1:18" ht="11.25">
      <c r="A32" s="227" t="s">
        <v>562</v>
      </c>
      <c r="B32" s="228"/>
      <c r="C32" s="228"/>
      <c r="D32" s="228"/>
      <c r="E32" s="228"/>
      <c r="F32" s="228"/>
      <c r="G32" s="229">
        <f>SUMIF('FP'!I:I,Doklady!$B$1&amp;A32,'FP'!D:D)</f>
        <v>0</v>
      </c>
      <c r="R32" s="230"/>
    </row>
    <row r="33" spans="1:9" ht="11.25" hidden="1">
      <c r="A33" s="227" t="s">
        <v>553</v>
      </c>
      <c r="B33" s="233"/>
      <c r="C33" s="233"/>
      <c r="D33" s="233"/>
      <c r="E33" s="233"/>
      <c r="F33" s="233"/>
      <c r="H33" s="162"/>
      <c r="I33" s="162"/>
    </row>
    <row r="35" spans="1:7" ht="12.75">
      <c r="A35" s="234" t="s">
        <v>563</v>
      </c>
      <c r="B35" s="234"/>
      <c r="C35" s="235"/>
      <c r="D35" s="235"/>
      <c r="E35" s="235"/>
      <c r="F35" s="235"/>
      <c r="G35" s="235"/>
    </row>
    <row r="36" ht="3.75" customHeight="1"/>
    <row r="37" spans="1:10" ht="33.75">
      <c r="A37" s="210" t="s">
        <v>532</v>
      </c>
      <c r="B37" s="210">
        <f>"Šport "&amp;I39</f>
        <v>0</v>
      </c>
      <c r="C37" s="65" t="s">
        <v>564</v>
      </c>
      <c r="D37" s="65" t="s">
        <v>565</v>
      </c>
      <c r="E37" s="65" t="s">
        <v>566</v>
      </c>
      <c r="F37" s="65" t="s">
        <v>567</v>
      </c>
      <c r="G37" s="210" t="s">
        <v>359</v>
      </c>
      <c r="J37" s="202">
        <f>COUNTIF('FP'!I:I,Doklady!B1&amp;"a")</f>
        <v>1</v>
      </c>
    </row>
    <row r="38" spans="1:18" ht="11.25">
      <c r="A38" s="227" t="s">
        <v>535</v>
      </c>
      <c r="B38" s="228" t="s">
        <v>568</v>
      </c>
      <c r="C38" s="236">
        <f>G38*0.15</f>
        <v>2451.6</v>
      </c>
      <c r="D38" s="236">
        <f>G38*0.2</f>
        <v>3268.8</v>
      </c>
      <c r="E38" s="236">
        <f>G38*0.25</f>
        <v>4086</v>
      </c>
      <c r="F38" s="236">
        <f>G38*0.15</f>
        <v>2451.6</v>
      </c>
      <c r="G38" s="229">
        <f>SUMIF('FP'!K:K,Spolu!I39,'FP'!D:D)</f>
        <v>16344</v>
      </c>
      <c r="R38" s="230"/>
    </row>
    <row r="39" spans="1:18" ht="11.25">
      <c r="A39" s="227" t="s">
        <v>535</v>
      </c>
      <c r="B39" s="228" t="s">
        <v>569</v>
      </c>
      <c r="C39" s="236">
        <f>DSUM(Doklady!A103:I10000,"GGG",Spolu!J39:K41)</f>
        <v>60</v>
      </c>
      <c r="D39" s="236">
        <f>DSUM(Doklady!A103:I10000,"GGG",Spolu!L39:M41)</f>
        <v>11099.99</v>
      </c>
      <c r="E39" s="236">
        <f>DSUM(Doklady!A103:I10000,"GGG",Spolu!N39:O41)</f>
        <v>3874</v>
      </c>
      <c r="F39" s="236">
        <f>DSUM(Doklady!A103:I10000,"GGG",Spolu!P39:Q41)</f>
        <v>1183.41</v>
      </c>
      <c r="G39" s="237"/>
      <c r="I39" s="202">
        <f>IF(J37&gt;0,INDEX('FP'!K:K,Doklady!B2),".")</f>
        <v>0</v>
      </c>
      <c r="J39" s="218" t="s">
        <v>361</v>
      </c>
      <c r="K39" s="218" t="s">
        <v>362</v>
      </c>
      <c r="L39" s="218" t="s">
        <v>361</v>
      </c>
      <c r="M39" s="218" t="s">
        <v>362</v>
      </c>
      <c r="N39" s="218" t="s">
        <v>361</v>
      </c>
      <c r="O39" s="218" t="s">
        <v>362</v>
      </c>
      <c r="P39" s="218" t="s">
        <v>361</v>
      </c>
      <c r="Q39" s="218" t="s">
        <v>362</v>
      </c>
      <c r="R39" s="230"/>
    </row>
    <row r="40" spans="1:18" ht="11.25">
      <c r="A40" s="227" t="s">
        <v>535</v>
      </c>
      <c r="B40" s="238" t="s">
        <v>570</v>
      </c>
      <c r="C40" s="236">
        <f>MAX(C38-C39,0)</f>
        <v>2391.6</v>
      </c>
      <c r="D40" s="236">
        <f>MAX(D38-D39,0)</f>
        <v>0</v>
      </c>
      <c r="E40" s="236">
        <f>MAX(E38-E39,0)</f>
        <v>212</v>
      </c>
      <c r="F40" s="236">
        <f>MIN(G38,MAX(-F38+F39,0))</f>
        <v>0</v>
      </c>
      <c r="G40" s="239">
        <f>MIN(C40+D40+E40+F40,G38)</f>
        <v>2603.6</v>
      </c>
      <c r="J40" s="218">
        <f>IF(J37&gt;0,"a - "&amp;INDEX('FP'!C:C,Doklady!B2),2)</f>
        <v>0</v>
      </c>
      <c r="K40" s="218">
        <v>1</v>
      </c>
      <c r="L40" s="218">
        <f>IF(J37&gt;0,"a - "&amp;INDEX('FP'!C:C,Doklady!B2),2)</f>
        <v>0</v>
      </c>
      <c r="M40" s="218">
        <v>2</v>
      </c>
      <c r="N40" s="218">
        <f>IF(J37&gt;0,"a - "&amp;INDEX('FP'!C:C,Doklady!B2),2)</f>
        <v>0</v>
      </c>
      <c r="O40" s="218">
        <v>3</v>
      </c>
      <c r="P40" s="218">
        <f>IF(J37&gt;0,"a - "&amp;INDEX('FP'!C:C,Doklady!B2),2)</f>
        <v>0</v>
      </c>
      <c r="Q40" s="218">
        <v>4</v>
      </c>
      <c r="R40" s="230"/>
    </row>
    <row r="41" spans="1:18" ht="6" customHeight="1">
      <c r="A41" s="240"/>
      <c r="B41" s="241"/>
      <c r="C41" s="242"/>
      <c r="D41" s="242"/>
      <c r="E41" s="242"/>
      <c r="F41" s="242"/>
      <c r="G41" s="243"/>
      <c r="J41" s="218">
        <f>IF(J37&gt;0,"a - "&amp;INDEX('FP'!C:C,Doklady!B2+1),2)</f>
        <v>0</v>
      </c>
      <c r="K41" s="218">
        <v>1</v>
      </c>
      <c r="L41" s="218">
        <f>IF(J37&gt;0,"a - "&amp;INDEX('FP'!C:C,Doklady!B2+1),2)</f>
        <v>0</v>
      </c>
      <c r="M41" s="218">
        <v>2</v>
      </c>
      <c r="N41" s="218">
        <f>IF(J37&gt;0,"a - "&amp;INDEX('FP'!C:C,Doklady!B2+1),2)</f>
        <v>0</v>
      </c>
      <c r="O41" s="218">
        <v>3</v>
      </c>
      <c r="P41" s="218">
        <f>IF(J37&gt;0,"a - "&amp;INDEX('FP'!C:C,Doklady!B2+1),2)</f>
        <v>0</v>
      </c>
      <c r="Q41" s="218">
        <v>4</v>
      </c>
      <c r="R41" s="230"/>
    </row>
    <row r="42" spans="1:18" ht="33.75">
      <c r="A42" s="210" t="s">
        <v>532</v>
      </c>
      <c r="B42" s="210">
        <f>IF(J37&gt;2,"Šport "&amp;INDEX('FP'!K:K,Doklady!B2+2),"Šport "&amp;I44)</f>
        <v>0</v>
      </c>
      <c r="C42" s="65" t="s">
        <v>564</v>
      </c>
      <c r="D42" s="65" t="s">
        <v>565</v>
      </c>
      <c r="E42" s="65" t="s">
        <v>566</v>
      </c>
      <c r="F42" s="65" t="s">
        <v>567</v>
      </c>
      <c r="G42" s="210" t="s">
        <v>359</v>
      </c>
      <c r="J42" s="202">
        <f>J37-2</f>
        <v>-1</v>
      </c>
      <c r="R42" s="230"/>
    </row>
    <row r="43" spans="1:18" ht="11.25">
      <c r="A43" s="227" t="s">
        <v>535</v>
      </c>
      <c r="B43" s="228" t="s">
        <v>568</v>
      </c>
      <c r="C43" s="236">
        <f>G43*0.15</f>
        <v>0</v>
      </c>
      <c r="D43" s="236">
        <f>G43*0.2</f>
        <v>0</v>
      </c>
      <c r="E43" s="236">
        <f>G43*0.25</f>
        <v>0</v>
      </c>
      <c r="F43" s="236">
        <f>G43*0.15</f>
        <v>0</v>
      </c>
      <c r="G43" s="229">
        <f>SUMIF('FP'!K:K,I44,'FP'!D:D)</f>
        <v>0</v>
      </c>
      <c r="R43" s="230"/>
    </row>
    <row r="44" spans="1:18" ht="11.25">
      <c r="A44" s="227" t="s">
        <v>535</v>
      </c>
      <c r="B44" s="228" t="s">
        <v>569</v>
      </c>
      <c r="C44" s="236">
        <f>DSUM(Doklady!A103:I10000,"GGG",Spolu!J44:K46)</f>
        <v>0</v>
      </c>
      <c r="D44" s="236">
        <f>DSUM(Doklady!A103:I10000,"GGG",Spolu!L44:M46)</f>
        <v>0</v>
      </c>
      <c r="E44" s="236">
        <f>DSUM(Doklady!A103:I10000,"GGG",Spolu!N44:O46)</f>
        <v>0</v>
      </c>
      <c r="F44" s="236">
        <f>DSUM(Doklady!A103:I10000,"GGG",Spolu!P44:Q46)</f>
        <v>0</v>
      </c>
      <c r="G44" s="237"/>
      <c r="I44" s="202">
        <f>IF(J37&gt;2,INDEX('FP'!K:K,Doklady!B2+2),".")</f>
        <v>0</v>
      </c>
      <c r="J44" s="218" t="s">
        <v>361</v>
      </c>
      <c r="K44" s="218" t="s">
        <v>362</v>
      </c>
      <c r="L44" s="218" t="s">
        <v>361</v>
      </c>
      <c r="M44" s="218" t="s">
        <v>362</v>
      </c>
      <c r="N44" s="218" t="s">
        <v>361</v>
      </c>
      <c r="O44" s="218" t="s">
        <v>362</v>
      </c>
      <c r="P44" s="218" t="s">
        <v>361</v>
      </c>
      <c r="Q44" s="218" t="s">
        <v>362</v>
      </c>
      <c r="R44" s="230"/>
    </row>
    <row r="45" spans="1:18" ht="11.25">
      <c r="A45" s="227" t="s">
        <v>535</v>
      </c>
      <c r="B45" s="238" t="s">
        <v>570</v>
      </c>
      <c r="C45" s="236">
        <f>MAX(C43-C44,0)</f>
        <v>0</v>
      </c>
      <c r="D45" s="236">
        <f>MAX(D43-D44,0)</f>
        <v>0</v>
      </c>
      <c r="E45" s="236">
        <f>MAX(E43-E44,0)</f>
        <v>0</v>
      </c>
      <c r="F45" s="236">
        <f>MIN(G43,MAX(-F43+F44,0))</f>
        <v>0</v>
      </c>
      <c r="G45" s="239">
        <f>MIN(C45+D45+E45+F45,G43)</f>
        <v>0</v>
      </c>
      <c r="J45" s="218">
        <f>IF(J42&gt;0,"a - "&amp;INDEX('FP'!C:C,Doklady!B2+2),2)</f>
        <v>2</v>
      </c>
      <c r="K45" s="218">
        <v>1</v>
      </c>
      <c r="L45" s="218">
        <f>IF(J42&gt;0,"a - "&amp;INDEX('FP'!C:C,Doklady!B2+2),2)</f>
        <v>2</v>
      </c>
      <c r="M45" s="218">
        <v>2</v>
      </c>
      <c r="N45" s="218">
        <f>IF(J42&gt;0,"a - "&amp;INDEX('FP'!C:C,Doklady!B2+2),2)</f>
        <v>2</v>
      </c>
      <c r="O45" s="218">
        <v>3</v>
      </c>
      <c r="P45" s="218">
        <f>IF(J42&gt;0,"a - "&amp;INDEX('FP'!C:C,Doklady!B2+2),2)</f>
        <v>2</v>
      </c>
      <c r="Q45" s="218">
        <v>4</v>
      </c>
      <c r="R45" s="230"/>
    </row>
    <row r="46" spans="1:18" ht="11.25">
      <c r="A46" s="240"/>
      <c r="B46" s="241"/>
      <c r="C46" s="243"/>
      <c r="D46" s="244"/>
      <c r="E46" s="244"/>
      <c r="F46" s="244"/>
      <c r="G46" s="244"/>
      <c r="J46" s="218">
        <f>IF(J42&gt;0,"a - "&amp;INDEX('FP'!C:C,Doklady!B2+3),2)</f>
        <v>2</v>
      </c>
      <c r="K46" s="218">
        <v>1</v>
      </c>
      <c r="L46" s="218">
        <f>IF(J42&gt;0,"a - "&amp;INDEX('FP'!C:C,Doklady!B2+3),2)</f>
        <v>2</v>
      </c>
      <c r="M46" s="218">
        <v>2</v>
      </c>
      <c r="N46" s="218">
        <f>IF(J42&gt;0,"a - "&amp;INDEX('FP'!C:C,Doklady!B2+3),2)</f>
        <v>2</v>
      </c>
      <c r="O46" s="218">
        <v>3</v>
      </c>
      <c r="P46" s="218">
        <f>IF(J42&gt;0,"a - "&amp;INDEX('FP'!C:C,Doklady!B2+3),2)</f>
        <v>2</v>
      </c>
      <c r="Q46" s="218">
        <v>4</v>
      </c>
      <c r="R46" s="230"/>
    </row>
    <row r="47" spans="1:18" ht="11.25" customHeight="1" hidden="1">
      <c r="A47" s="240"/>
      <c r="B47" s="241"/>
      <c r="C47" s="243"/>
      <c r="D47" s="244"/>
      <c r="E47" s="244"/>
      <c r="F47" s="244"/>
      <c r="G47" s="244"/>
      <c r="R47" s="230"/>
    </row>
    <row r="48" spans="1:18" ht="11.25">
      <c r="A48" s="240"/>
      <c r="B48" s="241"/>
      <c r="C48" s="243"/>
      <c r="D48" s="244"/>
      <c r="E48" s="244"/>
      <c r="F48" s="244"/>
      <c r="G48" s="244"/>
      <c r="R48" s="230"/>
    </row>
    <row r="49" spans="1:18" ht="11.25" customHeight="1">
      <c r="A49" s="245" t="s">
        <v>571</v>
      </c>
      <c r="B49" s="245"/>
      <c r="C49" s="245"/>
      <c r="D49" s="245"/>
      <c r="E49" s="245"/>
      <c r="F49" s="245"/>
      <c r="G49" s="245"/>
      <c r="R49" s="230"/>
    </row>
    <row r="50" spans="1:18" ht="11.25">
      <c r="A50" s="240"/>
      <c r="B50" s="241"/>
      <c r="C50" s="243"/>
      <c r="D50" s="244"/>
      <c r="E50" s="244"/>
      <c r="F50" s="244"/>
      <c r="G50" s="244"/>
      <c r="R50" s="230"/>
    </row>
    <row r="51" spans="1:11" ht="22.5">
      <c r="A51" s="63" t="s">
        <v>532</v>
      </c>
      <c r="B51" s="210" t="s">
        <v>572</v>
      </c>
      <c r="C51" s="65" t="s">
        <v>573</v>
      </c>
      <c r="D51" s="65" t="s">
        <v>574</v>
      </c>
      <c r="E51" s="65" t="s">
        <v>575</v>
      </c>
      <c r="F51" s="65" t="s">
        <v>576</v>
      </c>
      <c r="G51" s="65" t="s">
        <v>577</v>
      </c>
      <c r="I51" s="202" t="s">
        <v>347</v>
      </c>
      <c r="J51" s="202" t="s">
        <v>578</v>
      </c>
      <c r="K51" s="202" t="s">
        <v>579</v>
      </c>
    </row>
    <row r="52" spans="1:18" ht="12" customHeight="1">
      <c r="A52" s="227">
        <f>Doklady!D1</f>
        <v>0</v>
      </c>
      <c r="B52" s="246">
        <f>Doklady!G1</f>
        <v>0</v>
      </c>
      <c r="C52" s="229">
        <f>IF(A52&lt;&gt;"",INDEX('FP'!D:D,Doklady!B$2+(ROW()-52)),"")</f>
        <v>16344</v>
      </c>
      <c r="D52" s="229">
        <f>IF(A52&lt;&gt;"",Doklady!H1-Doklady!I1,"")</f>
        <v>16217.4</v>
      </c>
      <c r="E52" s="229">
        <f>IF(A52&lt;&gt;"",MIN(D52,C52)*Doklady!C1/(1-Doklady!C1),"")</f>
        <v>0</v>
      </c>
      <c r="F52" s="236">
        <f>IF(A52&lt;&gt;"",Doklady!I1,"")</f>
        <v>0</v>
      </c>
      <c r="G52" s="229">
        <f>IF(A52&lt;&gt;"",MAX(C52-MIN(D52,IF(Doklady!C1&lt;&gt;0,F52*(1-Doklady!C1)/Doklady!C1,D52)),0),0)</f>
        <v>126.60000000000036</v>
      </c>
      <c r="H52" s="161">
        <f aca="true" t="shared" si="4" ref="H52:H117">IF(D52&gt;C52,"Vyúčtované prostriedky nemôžu byť väčšie ako poskytnuté. Opravte v hárku ""Doklady""","")</f>
        <v>0</v>
      </c>
      <c r="I52" s="202">
        <f>Doklady!E1</f>
        <v>0</v>
      </c>
      <c r="J52" s="202">
        <f>IF(A52&lt;&gt;"",INDEX('FP'!H:H,Doklady!B$2+(ROW()-52)),"")</f>
        <v>0</v>
      </c>
      <c r="K52" s="202">
        <f aca="true" t="shared" si="5" ref="K52:K117">I52&amp;J52</f>
        <v>0</v>
      </c>
      <c r="R52" s="230"/>
    </row>
    <row r="53" spans="1:11" ht="12" customHeight="1">
      <c r="A53" s="227">
        <f>Doklady!D2</f>
        <v>0</v>
      </c>
      <c r="B53" s="246">
        <f>Doklady!G2</f>
        <v>0</v>
      </c>
      <c r="C53" s="229">
        <f>IF(A53&lt;&gt;"",INDEX('FP'!D:D,Doklady!B$2+(ROW()-52)),"")</f>
        <v>11700</v>
      </c>
      <c r="D53" s="229">
        <f>IF(A53&lt;&gt;"",Doklady!H2-Doklady!I2,"")</f>
        <v>681.98</v>
      </c>
      <c r="E53" s="229">
        <f>IF(A53&lt;&gt;"",MIN(D53,C53)*Doklady!C2/(1-Doklady!C2),"")</f>
        <v>0</v>
      </c>
      <c r="F53" s="236">
        <f>IF(A53&lt;&gt;"",Doklady!I2,"")</f>
        <v>0</v>
      </c>
      <c r="G53" s="229">
        <f>IF(A53&lt;&gt;"",MAX(C53-MIN(D53,IF(Doklady!C2&lt;&gt;0,F53*(1-Doklady!C2)/Doklady!C2,D53)),0),0)</f>
        <v>11018.02</v>
      </c>
      <c r="H53" s="161">
        <f t="shared" si="4"/>
        <v>0</v>
      </c>
      <c r="I53" s="202">
        <f>Doklady!E2</f>
        <v>0</v>
      </c>
      <c r="J53" s="202">
        <f>IF(A53&lt;&gt;"",INDEX('FP'!H:H,Doklady!B$2+(ROW()-52)),"")</f>
        <v>0</v>
      </c>
      <c r="K53" s="202">
        <f t="shared" si="5"/>
        <v>0</v>
      </c>
    </row>
    <row r="54" spans="1:11" ht="12" customHeight="1">
      <c r="A54" s="227">
        <f>Doklady!D3</f>
        <v>0</v>
      </c>
      <c r="B54" s="246">
        <f>Doklady!G3</f>
        <v>0</v>
      </c>
      <c r="C54" s="229">
        <f>IF(A54&lt;&gt;"",INDEX('FP'!D:D,Doklady!B$2+(ROW()-52)),"")</f>
        <v>0</v>
      </c>
      <c r="D54" s="229">
        <f>IF(A54&lt;&gt;"",Doklady!H3-Doklady!I3,"")</f>
        <v>0</v>
      </c>
      <c r="E54" s="229">
        <f>IF(A54&lt;&gt;"",MIN(D54,C54)*Doklady!C3/(1-Doklady!C3),"")</f>
        <v>0</v>
      </c>
      <c r="F54" s="236">
        <f>IF(A54&lt;&gt;"",Doklady!I3,"")</f>
        <v>0</v>
      </c>
      <c r="G54" s="229">
        <f>IF(A54&lt;&gt;"",MAX(C54-MIN(D54,IF(Doklady!C3&lt;&gt;0,F54*(1-Doklady!C3)/Doklady!C3,D54)),0),0)</f>
        <v>0</v>
      </c>
      <c r="H54" s="161">
        <f t="shared" si="4"/>
        <v>0</v>
      </c>
      <c r="I54" s="202">
        <f>Doklady!E3</f>
        <v>0</v>
      </c>
      <c r="J54" s="202">
        <f>IF(A54&lt;&gt;"",INDEX('FP'!H:H,Doklady!B$2+(ROW()-52)),"")</f>
        <v>0</v>
      </c>
      <c r="K54" s="202">
        <f t="shared" si="5"/>
        <v>0</v>
      </c>
    </row>
    <row r="55" spans="1:11" ht="12" customHeight="1">
      <c r="A55" s="227">
        <f>Doklady!D4</f>
        <v>0</v>
      </c>
      <c r="B55" s="246">
        <f>Doklady!G4</f>
        <v>0</v>
      </c>
      <c r="C55" s="229">
        <f>IF(A55&lt;&gt;"",INDEX('FP'!D:D,Doklady!B$2+(ROW()-52)),"")</f>
        <v>0</v>
      </c>
      <c r="D55" s="229">
        <f>IF(A55&lt;&gt;"",Doklady!H4-Doklady!I4,"")</f>
        <v>0</v>
      </c>
      <c r="E55" s="229">
        <f>IF(A55&lt;&gt;"",MIN(D55,C55)*Doklady!C4/(1-Doklady!C4),"")</f>
        <v>0</v>
      </c>
      <c r="F55" s="236">
        <f>IF(A55&lt;&gt;"",Doklady!I4,"")</f>
        <v>0</v>
      </c>
      <c r="G55" s="229">
        <f>IF(A55&lt;&gt;"",MAX(C55-MIN(D55,IF(Doklady!C4&lt;&gt;0,F55*(1-Doklady!C4)/Doklady!C4,D55)),0),0)</f>
        <v>0</v>
      </c>
      <c r="H55" s="161">
        <f t="shared" si="4"/>
        <v>0</v>
      </c>
      <c r="I55" s="202">
        <f>Doklady!E4</f>
        <v>0</v>
      </c>
      <c r="J55" s="202">
        <f>IF(A55&lt;&gt;"",INDEX('FP'!H:H,Doklady!B$2+(ROW()-52)),"")</f>
        <v>0</v>
      </c>
      <c r="K55" s="202">
        <f t="shared" si="5"/>
        <v>0</v>
      </c>
    </row>
    <row r="56" spans="1:11" ht="12" customHeight="1">
      <c r="A56" s="227">
        <f>Doklady!D5</f>
        <v>0</v>
      </c>
      <c r="B56" s="246">
        <f>Doklady!G5</f>
        <v>0</v>
      </c>
      <c r="C56" s="229">
        <f>IF(A56&lt;&gt;"",INDEX('FP'!D:D,Doklady!B$2+(ROW()-52)),"")</f>
        <v>0</v>
      </c>
      <c r="D56" s="229">
        <f>IF(A56&lt;&gt;"",Doklady!H5-Doklady!I5,"")</f>
        <v>0</v>
      </c>
      <c r="E56" s="229">
        <f>IF(A56&lt;&gt;"",MIN(D56,C56)*Doklady!C5/(1-Doklady!C5),"")</f>
        <v>0</v>
      </c>
      <c r="F56" s="236">
        <f>IF(A56&lt;&gt;"",Doklady!I5,"")</f>
        <v>0</v>
      </c>
      <c r="G56" s="229">
        <f>IF(A56&lt;&gt;"",MAX(C56-MIN(D56,IF(Doklady!C5&lt;&gt;0,F56*(1-Doklady!C5)/Doklady!C5,D56)),0),0)</f>
        <v>0</v>
      </c>
      <c r="H56" s="161">
        <f t="shared" si="4"/>
        <v>0</v>
      </c>
      <c r="I56" s="202">
        <f>Doklady!E5</f>
        <v>0</v>
      </c>
      <c r="J56" s="202">
        <f>IF(A56&lt;&gt;"",INDEX('FP'!H:H,Doklady!B$2+(ROW()-52)),"")</f>
        <v>0</v>
      </c>
      <c r="K56" s="202">
        <f t="shared" si="5"/>
        <v>0</v>
      </c>
    </row>
    <row r="57" spans="1:11" ht="12" customHeight="1">
      <c r="A57" s="227">
        <f>Doklady!D6</f>
        <v>0</v>
      </c>
      <c r="B57" s="246">
        <f>Doklady!G6</f>
        <v>0</v>
      </c>
      <c r="C57" s="229">
        <f>IF(A57&lt;&gt;"",INDEX('FP'!D:D,Doklady!B$2+(ROW()-52)),"")</f>
        <v>0</v>
      </c>
      <c r="D57" s="229">
        <f>IF(A57&lt;&gt;"",Doklady!H6-Doklady!I6,"")</f>
        <v>0</v>
      </c>
      <c r="E57" s="229">
        <f>IF(A57&lt;&gt;"",MIN(D57,C57)*Doklady!C6/(1-Doklady!C6),"")</f>
        <v>0</v>
      </c>
      <c r="F57" s="236">
        <f>IF(A57&lt;&gt;"",Doklady!I6,"")</f>
        <v>0</v>
      </c>
      <c r="G57" s="229">
        <f>IF(A57&lt;&gt;"",MAX(C57-MIN(D57,IF(Doklady!C6&lt;&gt;0,F57*(1-Doklady!C6)/Doklady!C6,D57)),0),0)</f>
        <v>0</v>
      </c>
      <c r="H57" s="161">
        <f t="shared" si="4"/>
        <v>0</v>
      </c>
      <c r="I57" s="202">
        <f>Doklady!E6</f>
        <v>0</v>
      </c>
      <c r="J57" s="202">
        <f>IF(A57&lt;&gt;"",INDEX('FP'!H:H,Doklady!B$2+(ROW()-52)),"")</f>
        <v>0</v>
      </c>
      <c r="K57" s="202">
        <f t="shared" si="5"/>
        <v>0</v>
      </c>
    </row>
    <row r="58" spans="1:11" ht="12" customHeight="1">
      <c r="A58" s="227">
        <f>Doklady!D7</f>
        <v>0</v>
      </c>
      <c r="B58" s="246">
        <f>Doklady!G7</f>
        <v>0</v>
      </c>
      <c r="C58" s="229">
        <f>IF(A58&lt;&gt;"",INDEX('FP'!D:D,Doklady!B$2+(ROW()-52)),"")</f>
        <v>0</v>
      </c>
      <c r="D58" s="229">
        <f>IF(A58&lt;&gt;"",Doklady!H7-Doklady!I7,"")</f>
        <v>0</v>
      </c>
      <c r="E58" s="229">
        <f>IF(A58&lt;&gt;"",MIN(D58,C58)*Doklady!C7/(1-Doklady!C7),"")</f>
        <v>0</v>
      </c>
      <c r="F58" s="236">
        <f>IF(A58&lt;&gt;"",Doklady!I7,"")</f>
        <v>0</v>
      </c>
      <c r="G58" s="229">
        <f>IF(A58&lt;&gt;"",MAX(C58-MIN(D58,IF(Doklady!C7&lt;&gt;0,F58*(1-Doklady!C7)/Doklady!C7,D58)),0),0)</f>
        <v>0</v>
      </c>
      <c r="H58" s="161">
        <f t="shared" si="4"/>
        <v>0</v>
      </c>
      <c r="I58" s="202">
        <f>Doklady!E7</f>
        <v>0</v>
      </c>
      <c r="J58" s="202">
        <f>IF(A58&lt;&gt;"",INDEX('FP'!H:H,Doklady!B$2+(ROW()-52)),"")</f>
        <v>0</v>
      </c>
      <c r="K58" s="202">
        <f t="shared" si="5"/>
        <v>0</v>
      </c>
    </row>
    <row r="59" spans="1:11" ht="12" customHeight="1">
      <c r="A59" s="227">
        <f>Doklady!D8</f>
        <v>0</v>
      </c>
      <c r="B59" s="246">
        <f>Doklady!G8</f>
        <v>0</v>
      </c>
      <c r="C59" s="229">
        <f>IF(A59&lt;&gt;"",INDEX('FP'!D:D,Doklady!B$2+(ROW()-52)),"")</f>
        <v>0</v>
      </c>
      <c r="D59" s="229">
        <f>IF(A59&lt;&gt;"",Doklady!H8-Doklady!I8,"")</f>
        <v>0</v>
      </c>
      <c r="E59" s="229">
        <f>IF(A59&lt;&gt;"",MIN(D59,C59)*Doklady!C8/(1-Doklady!C8),"")</f>
        <v>0</v>
      </c>
      <c r="F59" s="236">
        <f>IF(A59&lt;&gt;"",Doklady!I8,"")</f>
        <v>0</v>
      </c>
      <c r="G59" s="229">
        <f>IF(A59&lt;&gt;"",MAX(C59-MIN(D59,IF(Doklady!C8&lt;&gt;0,F59*(1-Doklady!C8)/Doklady!C8,D59)),0),0)</f>
        <v>0</v>
      </c>
      <c r="H59" s="161">
        <f t="shared" si="4"/>
        <v>0</v>
      </c>
      <c r="I59" s="202">
        <f>Doklady!E8</f>
        <v>0</v>
      </c>
      <c r="J59" s="202">
        <f>IF(A59&lt;&gt;"",INDEX('FP'!H:H,Doklady!B$2+(ROW()-52)),"")</f>
        <v>0</v>
      </c>
      <c r="K59" s="202">
        <f t="shared" si="5"/>
        <v>0</v>
      </c>
    </row>
    <row r="60" spans="1:11" ht="12" customHeight="1">
      <c r="A60" s="227">
        <f>Doklady!D9</f>
        <v>0</v>
      </c>
      <c r="B60" s="246">
        <f>Doklady!G9</f>
        <v>0</v>
      </c>
      <c r="C60" s="229">
        <f>IF(A60&lt;&gt;"",INDEX('FP'!D:D,Doklady!B$2+(ROW()-52)),"")</f>
        <v>0</v>
      </c>
      <c r="D60" s="229">
        <f>IF(A60&lt;&gt;"",Doklady!H9-Doklady!I9,"")</f>
        <v>0</v>
      </c>
      <c r="E60" s="229">
        <f>IF(A60&lt;&gt;"",MIN(D60,C60)*Doklady!C9/(1-Doklady!C9),"")</f>
        <v>0</v>
      </c>
      <c r="F60" s="236">
        <f>IF(A60&lt;&gt;"",Doklady!I9,"")</f>
        <v>0</v>
      </c>
      <c r="G60" s="229">
        <f>IF(A60&lt;&gt;"",MAX(C60-MIN(D60,IF(Doklady!C9&lt;&gt;0,F60*(1-Doklady!C9)/Doklady!C9,D60)),0),0)</f>
        <v>0</v>
      </c>
      <c r="H60" s="161">
        <f t="shared" si="4"/>
        <v>0</v>
      </c>
      <c r="I60" s="202">
        <f>Doklady!E9</f>
        <v>0</v>
      </c>
      <c r="J60" s="202">
        <f>IF(A60&lt;&gt;"",INDEX('FP'!H:H,Doklady!B$2+(ROW()-52)),"")</f>
        <v>0</v>
      </c>
      <c r="K60" s="202">
        <f t="shared" si="5"/>
        <v>0</v>
      </c>
    </row>
    <row r="61" spans="1:11" ht="12" customHeight="1">
      <c r="A61" s="227">
        <f>Doklady!D10</f>
        <v>0</v>
      </c>
      <c r="B61" s="246">
        <f>Doklady!G10</f>
        <v>0</v>
      </c>
      <c r="C61" s="229">
        <f>IF(A61&lt;&gt;"",INDEX('FP'!D:D,Doklady!B$2+(ROW()-52)),"")</f>
        <v>0</v>
      </c>
      <c r="D61" s="229">
        <f>IF(A61&lt;&gt;"",Doklady!H10-Doklady!I10,"")</f>
        <v>0</v>
      </c>
      <c r="E61" s="229">
        <f>IF(A61&lt;&gt;"",MIN(D61,C61)*Doklady!C10/(1-Doklady!C10),"")</f>
        <v>0</v>
      </c>
      <c r="F61" s="236">
        <f>IF(A61&lt;&gt;"",Doklady!I10,"")</f>
        <v>0</v>
      </c>
      <c r="G61" s="229">
        <f>IF(A61&lt;&gt;"",MAX(C61-MIN(D61,IF(Doklady!C10&lt;&gt;0,F61*(1-Doklady!C10)/Doklady!C10,D61)),0),0)</f>
        <v>0</v>
      </c>
      <c r="H61" s="161">
        <f t="shared" si="4"/>
        <v>0</v>
      </c>
      <c r="I61" s="202">
        <f>Doklady!E10</f>
        <v>0</v>
      </c>
      <c r="J61" s="202">
        <f>IF(A61&lt;&gt;"",INDEX('FP'!H:H,Doklady!B$2+(ROW()-52)),"")</f>
        <v>0</v>
      </c>
      <c r="K61" s="202">
        <f t="shared" si="5"/>
        <v>0</v>
      </c>
    </row>
    <row r="62" spans="1:11" ht="12" customHeight="1">
      <c r="A62" s="227">
        <f>Doklady!D11</f>
        <v>0</v>
      </c>
      <c r="B62" s="246">
        <f>Doklady!G11</f>
        <v>0</v>
      </c>
      <c r="C62" s="229">
        <f>IF(A62&lt;&gt;"",INDEX('FP'!D:D,Doklady!B$2+(ROW()-52)),"")</f>
        <v>0</v>
      </c>
      <c r="D62" s="229">
        <f>IF(A62&lt;&gt;"",Doklady!H11-Doklady!I11,"")</f>
        <v>0</v>
      </c>
      <c r="E62" s="229">
        <f>IF(A62&lt;&gt;"",MIN(D62,C62)*Doklady!C11/(1-Doklady!C11),"")</f>
        <v>0</v>
      </c>
      <c r="F62" s="236">
        <f>IF(A62&lt;&gt;"",Doklady!I11,"")</f>
        <v>0</v>
      </c>
      <c r="G62" s="229">
        <f>IF(A62&lt;&gt;"",MAX(C62-MIN(D62,IF(Doklady!C11&lt;&gt;0,F62*(1-Doklady!C11)/Doklady!C11,D62)),0),0)</f>
        <v>0</v>
      </c>
      <c r="H62" s="161">
        <f t="shared" si="4"/>
        <v>0</v>
      </c>
      <c r="I62" s="202">
        <f>Doklady!E11</f>
        <v>0</v>
      </c>
      <c r="J62" s="202">
        <f>IF(A62&lt;&gt;"",INDEX('FP'!H:H,Doklady!B$2+(ROW()-52)),"")</f>
        <v>0</v>
      </c>
      <c r="K62" s="202">
        <f t="shared" si="5"/>
        <v>0</v>
      </c>
    </row>
    <row r="63" spans="1:11" ht="12" customHeight="1">
      <c r="A63" s="227">
        <f>Doklady!D12</f>
        <v>0</v>
      </c>
      <c r="B63" s="246">
        <f>Doklady!G12</f>
        <v>0</v>
      </c>
      <c r="C63" s="229">
        <f>IF(A63&lt;&gt;"",INDEX('FP'!D:D,Doklady!B$2+(ROW()-52)),"")</f>
        <v>0</v>
      </c>
      <c r="D63" s="229">
        <f>IF(A63&lt;&gt;"",Doklady!H12-Doklady!I12,"")</f>
        <v>0</v>
      </c>
      <c r="E63" s="229">
        <f>IF(A63&lt;&gt;"",MIN(D63,C63)*Doklady!C12/(1-Doklady!C12),"")</f>
        <v>0</v>
      </c>
      <c r="F63" s="236">
        <f>IF(A63&lt;&gt;"",Doklady!I12,"")</f>
        <v>0</v>
      </c>
      <c r="G63" s="229">
        <f>IF(A63&lt;&gt;"",MAX(C63-MIN(D63,IF(Doklady!C12&lt;&gt;0,F63*(1-Doklady!C12)/Doklady!C12,D63)),0),0)</f>
        <v>0</v>
      </c>
      <c r="H63" s="161">
        <f t="shared" si="4"/>
        <v>0</v>
      </c>
      <c r="I63" s="202">
        <f>Doklady!E12</f>
        <v>0</v>
      </c>
      <c r="J63" s="202">
        <f>IF(A63&lt;&gt;"",INDEX('FP'!H:H,Doklady!B$2+(ROW()-52)),"")</f>
        <v>0</v>
      </c>
      <c r="K63" s="202">
        <f t="shared" si="5"/>
        <v>0</v>
      </c>
    </row>
    <row r="64" spans="1:11" ht="12" customHeight="1">
      <c r="A64" s="227">
        <f>Doklady!D13</f>
        <v>0</v>
      </c>
      <c r="B64" s="246">
        <f>Doklady!G13</f>
        <v>0</v>
      </c>
      <c r="C64" s="229">
        <f>IF(A64&lt;&gt;"",INDEX('FP'!D:D,Doklady!B$2+(ROW()-52)),"")</f>
        <v>0</v>
      </c>
      <c r="D64" s="229">
        <f>IF(A64&lt;&gt;"",Doklady!H13-Doklady!I13,"")</f>
        <v>0</v>
      </c>
      <c r="E64" s="229">
        <f>IF(A64&lt;&gt;"",MIN(D64,C64)*Doklady!C13/(1-Doklady!C13),"")</f>
        <v>0</v>
      </c>
      <c r="F64" s="236">
        <f>IF(A64&lt;&gt;"",Doklady!I13,"")</f>
        <v>0</v>
      </c>
      <c r="G64" s="229">
        <f>IF(A64&lt;&gt;"",MAX(C64-MIN(D64,IF(Doklady!C13&lt;&gt;0,F64*(1-Doklady!C13)/Doklady!C13,D64)),0),0)</f>
        <v>0</v>
      </c>
      <c r="H64" s="161">
        <f t="shared" si="4"/>
        <v>0</v>
      </c>
      <c r="I64" s="202">
        <f>Doklady!E13</f>
        <v>0</v>
      </c>
      <c r="J64" s="202">
        <f>IF(A64&lt;&gt;"",INDEX('FP'!H:H,Doklady!B$2+(ROW()-52)),"")</f>
        <v>0</v>
      </c>
      <c r="K64" s="202">
        <f t="shared" si="5"/>
        <v>0</v>
      </c>
    </row>
    <row r="65" spans="1:11" ht="12" customHeight="1">
      <c r="A65" s="227">
        <f>Doklady!D14</f>
        <v>0</v>
      </c>
      <c r="B65" s="246">
        <f>Doklady!G14</f>
        <v>0</v>
      </c>
      <c r="C65" s="229">
        <f>IF(A65&lt;&gt;"",INDEX('FP'!D:D,Doklady!B$2+(ROW()-52)),"")</f>
        <v>0</v>
      </c>
      <c r="D65" s="229">
        <f>IF(A65&lt;&gt;"",Doklady!H14-Doklady!I14,"")</f>
        <v>0</v>
      </c>
      <c r="E65" s="229">
        <f>IF(A65&lt;&gt;"",MIN(D65,C65)*Doklady!C14/(1-Doklady!C14),"")</f>
        <v>0</v>
      </c>
      <c r="F65" s="236">
        <f>IF(A65&lt;&gt;"",Doklady!I14,"")</f>
        <v>0</v>
      </c>
      <c r="G65" s="229">
        <f>IF(A65&lt;&gt;"",MAX(C65-MIN(D65,IF(Doklady!C14&lt;&gt;0,F65*(1-Doklady!C14)/Doklady!C14,D65)),0),0)</f>
        <v>0</v>
      </c>
      <c r="H65" s="161">
        <f t="shared" si="4"/>
        <v>0</v>
      </c>
      <c r="I65" s="202">
        <f>Doklady!E14</f>
        <v>0</v>
      </c>
      <c r="J65" s="202">
        <f>IF(A65&lt;&gt;"",INDEX('FP'!H:H,Doklady!B$2+(ROW()-52)),"")</f>
        <v>0</v>
      </c>
      <c r="K65" s="202">
        <f t="shared" si="5"/>
        <v>0</v>
      </c>
    </row>
    <row r="66" spans="1:11" ht="12" customHeight="1">
      <c r="A66" s="227">
        <f>Doklady!D15</f>
        <v>0</v>
      </c>
      <c r="B66" s="246">
        <f>Doklady!G15</f>
        <v>0</v>
      </c>
      <c r="C66" s="229">
        <f>IF(A66&lt;&gt;"",INDEX('FP'!D:D,Doklady!B$2+(ROW()-52)),"")</f>
        <v>0</v>
      </c>
      <c r="D66" s="229">
        <f>IF(A66&lt;&gt;"",Doklady!H15-Doklady!I15,"")</f>
        <v>0</v>
      </c>
      <c r="E66" s="229">
        <f>IF(A66&lt;&gt;"",MIN(D66,C66)*Doklady!C15/(1-Doklady!C15),"")</f>
        <v>0</v>
      </c>
      <c r="F66" s="236">
        <f>IF(A66&lt;&gt;"",Doklady!I15,"")</f>
        <v>0</v>
      </c>
      <c r="G66" s="229">
        <f>IF(A66&lt;&gt;"",MAX(C66-MIN(D66,IF(Doklady!C15&lt;&gt;0,F66*(1-Doklady!C15)/Doklady!C15,D66)),0),0)</f>
        <v>0</v>
      </c>
      <c r="H66" s="161">
        <f t="shared" si="4"/>
        <v>0</v>
      </c>
      <c r="I66" s="202">
        <f>Doklady!E15</f>
        <v>0</v>
      </c>
      <c r="J66" s="202">
        <f>IF(A66&lt;&gt;"",INDEX('FP'!H:H,Doklady!B$2+(ROW()-52)),"")</f>
        <v>0</v>
      </c>
      <c r="K66" s="202">
        <f t="shared" si="5"/>
        <v>0</v>
      </c>
    </row>
    <row r="67" spans="1:11" ht="12" customHeight="1">
      <c r="A67" s="227">
        <f>Doklady!D16</f>
        <v>0</v>
      </c>
      <c r="B67" s="246">
        <f>Doklady!G16</f>
        <v>0</v>
      </c>
      <c r="C67" s="229">
        <f>IF(A67&lt;&gt;"",INDEX('FP'!D:D,Doklady!B$2+(ROW()-52)),"")</f>
        <v>0</v>
      </c>
      <c r="D67" s="229">
        <f>IF(A67&lt;&gt;"",Doklady!H16-Doklady!I16,"")</f>
        <v>0</v>
      </c>
      <c r="E67" s="229">
        <f>IF(A67&lt;&gt;"",MIN(D67,C67)*Doklady!C16/(1-Doklady!C16),"")</f>
        <v>0</v>
      </c>
      <c r="F67" s="236">
        <f>IF(A67&lt;&gt;"",Doklady!I16,"")</f>
        <v>0</v>
      </c>
      <c r="G67" s="229">
        <f>IF(A67&lt;&gt;"",MAX(C67-MIN(D67,IF(Doklady!C16&lt;&gt;0,F67*(1-Doklady!C16)/Doklady!C16,D67)),0),0)</f>
        <v>0</v>
      </c>
      <c r="H67" s="161">
        <f t="shared" si="4"/>
        <v>0</v>
      </c>
      <c r="I67" s="202">
        <f>Doklady!E16</f>
        <v>0</v>
      </c>
      <c r="J67" s="202">
        <f>IF(A67&lt;&gt;"",INDEX('FP'!H:H,Doklady!B$2+(ROW()-52)),"")</f>
        <v>0</v>
      </c>
      <c r="K67" s="202">
        <f t="shared" si="5"/>
        <v>0</v>
      </c>
    </row>
    <row r="68" spans="1:11" ht="12" customHeight="1">
      <c r="A68" s="227">
        <f>Doklady!D17</f>
        <v>0</v>
      </c>
      <c r="B68" s="246">
        <f>Doklady!G17</f>
        <v>0</v>
      </c>
      <c r="C68" s="229">
        <f>IF(A68&lt;&gt;"",INDEX('FP'!D:D,Doklady!B$2+(ROW()-52)),"")</f>
        <v>0</v>
      </c>
      <c r="D68" s="229">
        <f>IF(A68&lt;&gt;"",Doklady!H17-Doklady!I17,"")</f>
        <v>0</v>
      </c>
      <c r="E68" s="229">
        <f>IF(A68&lt;&gt;"",MIN(D68,C68)*Doklady!C17/(1-Doklady!C17),"")</f>
        <v>0</v>
      </c>
      <c r="F68" s="236">
        <f>IF(A68&lt;&gt;"",Doklady!I17,"")</f>
        <v>0</v>
      </c>
      <c r="G68" s="229">
        <f>IF(A68&lt;&gt;"",MAX(C68-MIN(D68,IF(Doklady!C17&lt;&gt;0,F68*(1-Doklady!C17)/Doklady!C17,D68)),0),0)</f>
        <v>0</v>
      </c>
      <c r="H68" s="161">
        <f t="shared" si="4"/>
        <v>0</v>
      </c>
      <c r="I68" s="202">
        <f>Doklady!E17</f>
        <v>0</v>
      </c>
      <c r="J68" s="202">
        <f>IF(A68&lt;&gt;"",INDEX('FP'!H:H,Doklady!B$2+(ROW()-52)),"")</f>
        <v>0</v>
      </c>
      <c r="K68" s="202">
        <f t="shared" si="5"/>
        <v>0</v>
      </c>
    </row>
    <row r="69" spans="1:11" ht="12" customHeight="1">
      <c r="A69" s="227">
        <f>Doklady!D18</f>
        <v>0</v>
      </c>
      <c r="B69" s="246">
        <f>Doklady!G18</f>
        <v>0</v>
      </c>
      <c r="C69" s="229">
        <f>IF(A69&lt;&gt;"",INDEX('FP'!D:D,Doklady!B$2+(ROW()-52)),"")</f>
        <v>0</v>
      </c>
      <c r="D69" s="229">
        <f>IF(A69&lt;&gt;"",Doklady!H18-Doklady!I18,"")</f>
        <v>0</v>
      </c>
      <c r="E69" s="229">
        <f>IF(A69&lt;&gt;"",MIN(D69,C69)*Doklady!C18/(1-Doklady!C18),"")</f>
        <v>0</v>
      </c>
      <c r="F69" s="236">
        <f>IF(A69&lt;&gt;"",Doklady!I18,"")</f>
        <v>0</v>
      </c>
      <c r="G69" s="229">
        <f>IF(A69&lt;&gt;"",MAX(C69-MIN(D69,IF(Doklady!C18&lt;&gt;0,F69*(1-Doklady!C18)/Doklady!C18,D69)),0),0)</f>
        <v>0</v>
      </c>
      <c r="H69" s="161">
        <f t="shared" si="4"/>
        <v>0</v>
      </c>
      <c r="I69" s="202">
        <f>Doklady!E18</f>
        <v>0</v>
      </c>
      <c r="J69" s="202">
        <f>IF(A69&lt;&gt;"",INDEX('FP'!H:H,Doklady!B$2+(ROW()-52)),"")</f>
        <v>0</v>
      </c>
      <c r="K69" s="202">
        <f t="shared" si="5"/>
        <v>0</v>
      </c>
    </row>
    <row r="70" spans="1:11" ht="12" customHeight="1">
      <c r="A70" s="227">
        <f>Doklady!D19</f>
        <v>0</v>
      </c>
      <c r="B70" s="246">
        <f>Doklady!G19</f>
        <v>0</v>
      </c>
      <c r="C70" s="229">
        <f>IF(A70&lt;&gt;"",INDEX('FP'!D:D,Doklady!B$2+(ROW()-52)),"")</f>
        <v>0</v>
      </c>
      <c r="D70" s="229">
        <f>IF(A70&lt;&gt;"",Doklady!H19-Doklady!I19,"")</f>
        <v>0</v>
      </c>
      <c r="E70" s="229">
        <f>IF(A70&lt;&gt;"",MIN(D70,C70)*Doklady!C19/(1-Doklady!C19),"")</f>
        <v>0</v>
      </c>
      <c r="F70" s="236">
        <f>IF(A70&lt;&gt;"",Doklady!I19,"")</f>
        <v>0</v>
      </c>
      <c r="G70" s="229">
        <f>IF(A70&lt;&gt;"",MAX(C70-MIN(D70,IF(Doklady!C19&lt;&gt;0,F70*(1-Doklady!C19)/Doklady!C19,D70)),0),0)</f>
        <v>0</v>
      </c>
      <c r="H70" s="161">
        <f t="shared" si="4"/>
        <v>0</v>
      </c>
      <c r="I70" s="202">
        <f>Doklady!E19</f>
        <v>0</v>
      </c>
      <c r="J70" s="202">
        <f>IF(A70&lt;&gt;"",INDEX('FP'!H:H,Doklady!B$2+(ROW()-52)),"")</f>
        <v>0</v>
      </c>
      <c r="K70" s="202">
        <f t="shared" si="5"/>
        <v>0</v>
      </c>
    </row>
    <row r="71" spans="1:11" ht="12" customHeight="1">
      <c r="A71" s="227">
        <f>Doklady!D20</f>
        <v>0</v>
      </c>
      <c r="B71" s="246">
        <f>Doklady!G20</f>
        <v>0</v>
      </c>
      <c r="C71" s="229">
        <f>IF(A71&lt;&gt;"",INDEX('FP'!D:D,Doklady!B$2+(ROW()-52)),"")</f>
        <v>0</v>
      </c>
      <c r="D71" s="229">
        <f>IF(A71&lt;&gt;"",Doklady!H20-Doklady!I20,"")</f>
        <v>0</v>
      </c>
      <c r="E71" s="229">
        <f>IF(A71&lt;&gt;"",MIN(D71,C71)*Doklady!C20/(1-Doklady!C20),"")</f>
        <v>0</v>
      </c>
      <c r="F71" s="236">
        <f>IF(A71&lt;&gt;"",Doklady!I20,"")</f>
        <v>0</v>
      </c>
      <c r="G71" s="229">
        <f>IF(A71&lt;&gt;"",MAX(C71-MIN(D71,IF(Doklady!C20&lt;&gt;0,F71*(1-Doklady!C20)/Doklady!C20,D71)),0),0)</f>
        <v>0</v>
      </c>
      <c r="H71" s="161">
        <f t="shared" si="4"/>
        <v>0</v>
      </c>
      <c r="I71" s="202">
        <f>Doklady!E20</f>
        <v>0</v>
      </c>
      <c r="J71" s="202">
        <f>IF(A71&lt;&gt;"",INDEX('FP'!H:H,Doklady!B$2+(ROW()-52)),"")</f>
        <v>0</v>
      </c>
      <c r="K71" s="202">
        <f t="shared" si="5"/>
        <v>0</v>
      </c>
    </row>
    <row r="72" spans="1:11" ht="12" customHeight="1">
      <c r="A72" s="227">
        <f>Doklady!D21</f>
        <v>0</v>
      </c>
      <c r="B72" s="246">
        <f>Doklady!G21</f>
        <v>0</v>
      </c>
      <c r="C72" s="229">
        <f>IF(A72&lt;&gt;"",INDEX('FP'!D:D,Doklady!B$2+(ROW()-52)),"")</f>
        <v>0</v>
      </c>
      <c r="D72" s="229">
        <f>IF(A72&lt;&gt;"",Doklady!H21-Doklady!I21,"")</f>
        <v>0</v>
      </c>
      <c r="E72" s="229">
        <f>IF(A72&lt;&gt;"",MIN(D72,C72)*Doklady!C21/(1-Doklady!C21),"")</f>
        <v>0</v>
      </c>
      <c r="F72" s="236">
        <f>IF(A72&lt;&gt;"",Doklady!I21,"")</f>
        <v>0</v>
      </c>
      <c r="G72" s="229">
        <f>IF(A72&lt;&gt;"",MAX(C72-MIN(D72,IF(Doklady!C21&lt;&gt;0,F72*(1-Doklady!C21)/Doklady!C21,D72)),0),0)</f>
        <v>0</v>
      </c>
      <c r="H72" s="161">
        <f t="shared" si="4"/>
        <v>0</v>
      </c>
      <c r="I72" s="202">
        <f>Doklady!E21</f>
        <v>0</v>
      </c>
      <c r="J72" s="202">
        <f>IF(A72&lt;&gt;"",INDEX('FP'!H:H,Doklady!B$2+(ROW()-52)),"")</f>
        <v>0</v>
      </c>
      <c r="K72" s="202">
        <f t="shared" si="5"/>
        <v>0</v>
      </c>
    </row>
    <row r="73" spans="1:11" ht="12" customHeight="1">
      <c r="A73" s="227">
        <f>Doklady!D22</f>
        <v>0</v>
      </c>
      <c r="B73" s="246">
        <f>Doklady!G22</f>
        <v>0</v>
      </c>
      <c r="C73" s="229">
        <f>IF(A73&lt;&gt;"",INDEX('FP'!D:D,Doklady!B$2+(ROW()-52)),"")</f>
        <v>0</v>
      </c>
      <c r="D73" s="229">
        <f>IF(A73&lt;&gt;"",Doklady!H22-Doklady!I22,"")</f>
        <v>0</v>
      </c>
      <c r="E73" s="229">
        <f>IF(A73&lt;&gt;"",MIN(D73,C73)*Doklady!C22/(1-Doklady!C22),"")</f>
        <v>0</v>
      </c>
      <c r="F73" s="236">
        <f>IF(A73&lt;&gt;"",Doklady!I22,"")</f>
        <v>0</v>
      </c>
      <c r="G73" s="229">
        <f>IF(A73&lt;&gt;"",MAX(C73-MIN(D73,IF(Doklady!C22&lt;&gt;0,F73*(1-Doklady!C22)/Doklady!C22,D73)),0),0)</f>
        <v>0</v>
      </c>
      <c r="H73" s="161">
        <f t="shared" si="4"/>
        <v>0</v>
      </c>
      <c r="I73" s="202">
        <f>Doklady!E22</f>
        <v>0</v>
      </c>
      <c r="J73" s="202">
        <f>IF(A73&lt;&gt;"",INDEX('FP'!H:H,Doklady!B$2+(ROW()-52)),"")</f>
        <v>0</v>
      </c>
      <c r="K73" s="202">
        <f t="shared" si="5"/>
        <v>0</v>
      </c>
    </row>
    <row r="74" spans="1:11" ht="12" customHeight="1">
      <c r="A74" s="227">
        <f>Doklady!D23</f>
        <v>0</v>
      </c>
      <c r="B74" s="246">
        <f>Doklady!G23</f>
        <v>0</v>
      </c>
      <c r="C74" s="229">
        <f>IF(A74&lt;&gt;"",INDEX('FP'!D:D,Doklady!B$2+(ROW()-52)),"")</f>
        <v>0</v>
      </c>
      <c r="D74" s="229">
        <f>IF(A74&lt;&gt;"",Doklady!H23-Doklady!I23,"")</f>
        <v>0</v>
      </c>
      <c r="E74" s="229">
        <f>IF(A74&lt;&gt;"",MIN(D74,C74)*Doklady!C23/(1-Doklady!C23),"")</f>
        <v>0</v>
      </c>
      <c r="F74" s="236">
        <f>IF(A74&lt;&gt;"",Doklady!I23,"")</f>
        <v>0</v>
      </c>
      <c r="G74" s="229">
        <f>IF(A74&lt;&gt;"",MAX(C74-MIN(D74,IF(Doklady!C23&lt;&gt;0,F74*(1-Doklady!C23)/Doklady!C23,D74)),0),0)</f>
        <v>0</v>
      </c>
      <c r="H74" s="161">
        <f t="shared" si="4"/>
        <v>0</v>
      </c>
      <c r="I74" s="202">
        <f>Doklady!E23</f>
        <v>0</v>
      </c>
      <c r="J74" s="202">
        <f>IF(A74&lt;&gt;"",INDEX('FP'!H:H,Doklady!B$2+(ROW()-52)),"")</f>
        <v>0</v>
      </c>
      <c r="K74" s="202">
        <f t="shared" si="5"/>
        <v>0</v>
      </c>
    </row>
    <row r="75" spans="1:11" ht="12" customHeight="1">
      <c r="A75" s="227">
        <f>Doklady!D24</f>
        <v>0</v>
      </c>
      <c r="B75" s="246">
        <f>Doklady!G24</f>
        <v>0</v>
      </c>
      <c r="C75" s="229">
        <f>IF(A75&lt;&gt;"",INDEX('FP'!D:D,Doklady!B$2+(ROW()-52)),"")</f>
        <v>0</v>
      </c>
      <c r="D75" s="229">
        <f>IF(A75&lt;&gt;"",Doklady!H24-Doklady!I24,"")</f>
        <v>0</v>
      </c>
      <c r="E75" s="229">
        <f>IF(A75&lt;&gt;"",MIN(D75,C75)*Doklady!C24/(1-Doklady!C24),"")</f>
        <v>0</v>
      </c>
      <c r="F75" s="236">
        <f>IF(A75&lt;&gt;"",Doklady!I24,"")</f>
        <v>0</v>
      </c>
      <c r="G75" s="229">
        <f>IF(A75&lt;&gt;"",MAX(C75-MIN(D75,IF(Doklady!C24&lt;&gt;0,F75*(1-Doklady!C24)/Doklady!C24,D75)),0),0)</f>
        <v>0</v>
      </c>
      <c r="H75" s="161">
        <f t="shared" si="4"/>
        <v>0</v>
      </c>
      <c r="I75" s="202">
        <f>Doklady!E24</f>
        <v>0</v>
      </c>
      <c r="J75" s="202">
        <f>IF(A75&lt;&gt;"",INDEX('FP'!H:H,Doklady!B$2+(ROW()-52)),"")</f>
        <v>0</v>
      </c>
      <c r="K75" s="202">
        <f t="shared" si="5"/>
        <v>0</v>
      </c>
    </row>
    <row r="76" spans="1:11" ht="12" customHeight="1">
      <c r="A76" s="227">
        <f>Doklady!D25</f>
        <v>0</v>
      </c>
      <c r="B76" s="246">
        <f>Doklady!G25</f>
        <v>0</v>
      </c>
      <c r="C76" s="229">
        <f>IF(A76&lt;&gt;"",INDEX('FP'!D:D,Doklady!B$2+(ROW()-52)),"")</f>
        <v>0</v>
      </c>
      <c r="D76" s="229">
        <f>IF(A76&lt;&gt;"",Doklady!H25-Doklady!I25,"")</f>
        <v>0</v>
      </c>
      <c r="E76" s="229">
        <f>IF(A76&lt;&gt;"",MIN(D76,C76)*Doklady!C25/(1-Doklady!C25),"")</f>
        <v>0</v>
      </c>
      <c r="F76" s="236">
        <f>IF(A76&lt;&gt;"",Doklady!I25,"")</f>
        <v>0</v>
      </c>
      <c r="G76" s="229">
        <f>IF(A76&lt;&gt;"",MAX(C76-MIN(D76,IF(Doklady!C25&lt;&gt;0,F76*(1-Doklady!C25)/Doklady!C25,D76)),0),0)</f>
        <v>0</v>
      </c>
      <c r="H76" s="161">
        <f t="shared" si="4"/>
        <v>0</v>
      </c>
      <c r="I76" s="202">
        <f>Doklady!E25</f>
        <v>0</v>
      </c>
      <c r="J76" s="202">
        <f>IF(A76&lt;&gt;"",INDEX('FP'!H:H,Doklady!B$2+(ROW()-52)),"")</f>
        <v>0</v>
      </c>
      <c r="K76" s="202">
        <f t="shared" si="5"/>
        <v>0</v>
      </c>
    </row>
    <row r="77" spans="1:11" ht="12" customHeight="1">
      <c r="A77" s="227">
        <f>Doklady!D26</f>
        <v>0</v>
      </c>
      <c r="B77" s="246">
        <f>Doklady!G26</f>
        <v>0</v>
      </c>
      <c r="C77" s="229">
        <f>IF(A77&lt;&gt;"",INDEX('FP'!D:D,Doklady!B$2+(ROW()-52)),"")</f>
        <v>0</v>
      </c>
      <c r="D77" s="229">
        <f>IF(A77&lt;&gt;"",Doklady!H26-Doklady!I26,"")</f>
        <v>0</v>
      </c>
      <c r="E77" s="229">
        <f>IF(A77&lt;&gt;"",MIN(D77,C77)*Doklady!C26/(1-Doklady!C26),"")</f>
        <v>0</v>
      </c>
      <c r="F77" s="236">
        <f>IF(A77&lt;&gt;"",Doklady!I26,"")</f>
        <v>0</v>
      </c>
      <c r="G77" s="229">
        <f>IF(A77&lt;&gt;"",MAX(C77-MIN(D77,IF(Doklady!C26&lt;&gt;0,F77*(1-Doklady!C26)/Doklady!C26,D77)),0),0)</f>
        <v>0</v>
      </c>
      <c r="H77" s="161">
        <f t="shared" si="4"/>
        <v>0</v>
      </c>
      <c r="I77" s="202">
        <f>Doklady!E26</f>
        <v>0</v>
      </c>
      <c r="J77" s="202">
        <f>IF(A77&lt;&gt;"",INDEX('FP'!H:H,Doklady!B$2+(ROW()-52)),"")</f>
        <v>0</v>
      </c>
      <c r="K77" s="202">
        <f t="shared" si="5"/>
        <v>0</v>
      </c>
    </row>
    <row r="78" spans="1:11" ht="12" customHeight="1">
      <c r="A78" s="227">
        <f>Doklady!D27</f>
        <v>0</v>
      </c>
      <c r="B78" s="246">
        <f>Doklady!G27</f>
        <v>0</v>
      </c>
      <c r="C78" s="229">
        <f>IF(A78&lt;&gt;"",INDEX('FP'!D:D,Doklady!B$2+(ROW()-52)),"")</f>
        <v>0</v>
      </c>
      <c r="D78" s="229">
        <f>IF(A78&lt;&gt;"",Doklady!H27-Doklady!I27,"")</f>
        <v>0</v>
      </c>
      <c r="E78" s="229">
        <f>IF(A78&lt;&gt;"",MIN(D78,C78)*Doklady!C27/(1-Doklady!C27),"")</f>
        <v>0</v>
      </c>
      <c r="F78" s="236">
        <f>IF(A78&lt;&gt;"",Doklady!I27,"")</f>
        <v>0</v>
      </c>
      <c r="G78" s="229">
        <f>IF(A78&lt;&gt;"",MAX(C78-MIN(D78,IF(Doklady!C27&lt;&gt;0,F78*(1-Doklady!C27)/Doklady!C27,D78)),0),0)</f>
        <v>0</v>
      </c>
      <c r="H78" s="161">
        <f t="shared" si="4"/>
        <v>0</v>
      </c>
      <c r="I78" s="202">
        <f>Doklady!E27</f>
        <v>0</v>
      </c>
      <c r="J78" s="202">
        <f>IF(A78&lt;&gt;"",INDEX('FP'!H:H,Doklady!B$2+(ROW()-52)),"")</f>
        <v>0</v>
      </c>
      <c r="K78" s="202">
        <f t="shared" si="5"/>
        <v>0</v>
      </c>
    </row>
    <row r="79" spans="1:11" ht="12" customHeight="1">
      <c r="A79" s="227">
        <f>Doklady!D28</f>
        <v>0</v>
      </c>
      <c r="B79" s="246">
        <f>Doklady!G28</f>
        <v>0</v>
      </c>
      <c r="C79" s="229">
        <f>IF(A79&lt;&gt;"",INDEX('FP'!D:D,Doklady!B$2+(ROW()-52)),"")</f>
        <v>0</v>
      </c>
      <c r="D79" s="229">
        <f>IF(A79&lt;&gt;"",Doklady!H28-Doklady!I28,"")</f>
        <v>0</v>
      </c>
      <c r="E79" s="229">
        <f>IF(A79&lt;&gt;"",MIN(D79,C79)*Doklady!C28/(1-Doklady!C28),"")</f>
        <v>0</v>
      </c>
      <c r="F79" s="236">
        <f>IF(A79&lt;&gt;"",Doklady!I28,"")</f>
        <v>0</v>
      </c>
      <c r="G79" s="229">
        <f>IF(A79&lt;&gt;"",MAX(C79-MIN(D79,IF(Doklady!C28&lt;&gt;0,F79*(1-Doklady!C28)/Doklady!C28,D79)),0),0)</f>
        <v>0</v>
      </c>
      <c r="H79" s="161">
        <f t="shared" si="4"/>
        <v>0</v>
      </c>
      <c r="I79" s="202">
        <f>Doklady!E28</f>
        <v>0</v>
      </c>
      <c r="J79" s="202">
        <f>IF(A79&lt;&gt;"",INDEX('FP'!H:H,Doklady!B$2+(ROW()-52)),"")</f>
        <v>0</v>
      </c>
      <c r="K79" s="202">
        <f t="shared" si="5"/>
        <v>0</v>
      </c>
    </row>
    <row r="80" spans="1:11" ht="12" customHeight="1">
      <c r="A80" s="227">
        <f>Doklady!D29</f>
        <v>0</v>
      </c>
      <c r="B80" s="246">
        <f>Doklady!G29</f>
        <v>0</v>
      </c>
      <c r="C80" s="229">
        <f>IF(A80&lt;&gt;"",INDEX('FP'!D:D,Doklady!B$2+(ROW()-52)),"")</f>
        <v>0</v>
      </c>
      <c r="D80" s="229">
        <f>IF(A80&lt;&gt;"",Doklady!H29-Doklady!I29,"")</f>
        <v>0</v>
      </c>
      <c r="E80" s="229">
        <f>IF(A80&lt;&gt;"",MIN(D80,C80)*Doklady!C29/(1-Doklady!C29),"")</f>
        <v>0</v>
      </c>
      <c r="F80" s="236">
        <f>IF(A80&lt;&gt;"",Doklady!I29,"")</f>
        <v>0</v>
      </c>
      <c r="G80" s="229">
        <f>IF(A80&lt;&gt;"",MAX(C80-MIN(D80,IF(Doklady!C29&lt;&gt;0,F80*(1-Doklady!C29)/Doklady!C29,D80)),0),0)</f>
        <v>0</v>
      </c>
      <c r="H80" s="161">
        <f t="shared" si="4"/>
        <v>0</v>
      </c>
      <c r="I80" s="202">
        <f>Doklady!E29</f>
        <v>0</v>
      </c>
      <c r="J80" s="202">
        <f>IF(A80&lt;&gt;"",INDEX('FP'!H:H,Doklady!B$2+(ROW()-52)),"")</f>
        <v>0</v>
      </c>
      <c r="K80" s="202">
        <f t="shared" si="5"/>
        <v>0</v>
      </c>
    </row>
    <row r="81" spans="1:11" ht="12" customHeight="1">
      <c r="A81" s="227">
        <f>Doklady!D30</f>
        <v>0</v>
      </c>
      <c r="B81" s="246">
        <f>Doklady!G30</f>
        <v>0</v>
      </c>
      <c r="C81" s="229">
        <f>IF(A81&lt;&gt;"",INDEX('FP'!D:D,Doklady!B$2+(ROW()-52)),"")</f>
        <v>0</v>
      </c>
      <c r="D81" s="229">
        <f>IF(A81&lt;&gt;"",Doklady!H30-Doklady!I30,"")</f>
        <v>0</v>
      </c>
      <c r="E81" s="229">
        <f>IF(A81&lt;&gt;"",MIN(D81,C81)*Doklady!C30/(1-Doklady!C30),"")</f>
        <v>0</v>
      </c>
      <c r="F81" s="236">
        <f>IF(A81&lt;&gt;"",Doklady!I30,"")</f>
        <v>0</v>
      </c>
      <c r="G81" s="229">
        <f>IF(A81&lt;&gt;"",MAX(C81-MIN(D81,IF(Doklady!C30&lt;&gt;0,F81*(1-Doklady!C30)/Doklady!C30,D81)),0),0)</f>
        <v>0</v>
      </c>
      <c r="H81" s="161">
        <f t="shared" si="4"/>
        <v>0</v>
      </c>
      <c r="I81" s="202">
        <f>Doklady!E30</f>
        <v>0</v>
      </c>
      <c r="J81" s="202">
        <f>IF(A81&lt;&gt;"",INDEX('FP'!H:H,Doklady!B$2+(ROW()-52)),"")</f>
        <v>0</v>
      </c>
      <c r="K81" s="202">
        <f t="shared" si="5"/>
        <v>0</v>
      </c>
    </row>
    <row r="82" spans="1:11" ht="12" customHeight="1">
      <c r="A82" s="227">
        <f>Doklady!D31</f>
        <v>0</v>
      </c>
      <c r="B82" s="246">
        <f>Doklady!G31</f>
        <v>0</v>
      </c>
      <c r="C82" s="229">
        <f>IF(A82&lt;&gt;"",INDEX('FP'!D:D,Doklady!B$2+(ROW()-52)),"")</f>
        <v>0</v>
      </c>
      <c r="D82" s="229">
        <f>IF(A82&lt;&gt;"",Doklady!H31-Doklady!I31,"")</f>
        <v>0</v>
      </c>
      <c r="E82" s="229">
        <f>IF(A82&lt;&gt;"",MIN(D82,C82)*Doklady!C31/(1-Doklady!C31),"")</f>
        <v>0</v>
      </c>
      <c r="F82" s="236">
        <f>IF(A82&lt;&gt;"",Doklady!I31,"")</f>
        <v>0</v>
      </c>
      <c r="G82" s="229">
        <f>IF(A82&lt;&gt;"",MAX(C82-MIN(D82,IF(Doklady!C31&lt;&gt;0,F82*(1-Doklady!C31)/Doklady!C31,D82)),0),0)</f>
        <v>0</v>
      </c>
      <c r="H82" s="161">
        <f t="shared" si="4"/>
        <v>0</v>
      </c>
      <c r="I82" s="202">
        <f>Doklady!E31</f>
        <v>0</v>
      </c>
      <c r="J82" s="202">
        <f>IF(A82&lt;&gt;"",INDEX('FP'!H:H,Doklady!B$2+(ROW()-52)),"")</f>
        <v>0</v>
      </c>
      <c r="K82" s="202">
        <f t="shared" si="5"/>
        <v>0</v>
      </c>
    </row>
    <row r="83" spans="1:11" ht="12" customHeight="1">
      <c r="A83" s="227">
        <f>Doklady!D32</f>
        <v>0</v>
      </c>
      <c r="B83" s="246">
        <f>Doklady!G32</f>
        <v>0</v>
      </c>
      <c r="C83" s="229">
        <f>IF(A83&lt;&gt;"",INDEX('FP'!D:D,Doklady!B$2+(ROW()-52)),"")</f>
        <v>0</v>
      </c>
      <c r="D83" s="229">
        <f>IF(A83&lt;&gt;"",Doklady!H32-Doklady!I32,"")</f>
        <v>0</v>
      </c>
      <c r="E83" s="229">
        <f>IF(A83&lt;&gt;"",MIN(D83,C83)*Doklady!C32/(1-Doklady!C32),"")</f>
        <v>0</v>
      </c>
      <c r="F83" s="236">
        <f>IF(A83&lt;&gt;"",Doklady!I32,"")</f>
        <v>0</v>
      </c>
      <c r="G83" s="229">
        <f>IF(A83&lt;&gt;"",MAX(C83-MIN(D83,IF(Doklady!C32&lt;&gt;0,F83*(1-Doklady!C32)/Doklady!C32,D83)),0),0)</f>
        <v>0</v>
      </c>
      <c r="H83" s="161">
        <f t="shared" si="4"/>
        <v>0</v>
      </c>
      <c r="I83" s="202">
        <f>Doklady!E32</f>
        <v>0</v>
      </c>
      <c r="J83" s="202">
        <f>IF(A83&lt;&gt;"",INDEX('FP'!H:H,Doklady!B$2+(ROW()-52)),"")</f>
        <v>0</v>
      </c>
      <c r="K83" s="202">
        <f t="shared" si="5"/>
        <v>0</v>
      </c>
    </row>
    <row r="84" spans="1:11" ht="12" customHeight="1">
      <c r="A84" s="227">
        <f>Doklady!D33</f>
        <v>0</v>
      </c>
      <c r="B84" s="246">
        <f>Doklady!G33</f>
        <v>0</v>
      </c>
      <c r="C84" s="229">
        <f>IF(A84&lt;&gt;"",INDEX('FP'!D:D,Doklady!B$2+(ROW()-52)),"")</f>
        <v>0</v>
      </c>
      <c r="D84" s="229">
        <f>IF(A84&lt;&gt;"",Doklady!H33-Doklady!I33,"")</f>
        <v>0</v>
      </c>
      <c r="E84" s="229">
        <f>IF(A84&lt;&gt;"",MIN(D84,C84)*Doklady!C33/(1-Doklady!C33),"")</f>
        <v>0</v>
      </c>
      <c r="F84" s="236">
        <f>IF(A84&lt;&gt;"",Doklady!I33,"")</f>
        <v>0</v>
      </c>
      <c r="G84" s="229">
        <f>IF(A84&lt;&gt;"",MAX(C84-MIN(D84,IF(Doklady!C33&lt;&gt;0,F84*(1-Doklady!C33)/Doklady!C33,D84)),0),0)</f>
        <v>0</v>
      </c>
      <c r="H84" s="161">
        <f t="shared" si="4"/>
        <v>0</v>
      </c>
      <c r="I84" s="202">
        <f>Doklady!E33</f>
        <v>0</v>
      </c>
      <c r="J84" s="202">
        <f>IF(A84&lt;&gt;"",INDEX('FP'!H:H,Doklady!B$2+(ROW()-52)),"")</f>
        <v>0</v>
      </c>
      <c r="K84" s="202">
        <f t="shared" si="5"/>
        <v>0</v>
      </c>
    </row>
    <row r="85" spans="1:11" ht="12" customHeight="1">
      <c r="A85" s="227">
        <f>Doklady!D34</f>
        <v>0</v>
      </c>
      <c r="B85" s="246">
        <f>Doklady!G34</f>
        <v>0</v>
      </c>
      <c r="C85" s="229">
        <f>IF(A85&lt;&gt;"",INDEX('FP'!D:D,Doklady!B$2+(ROW()-52)),"")</f>
        <v>0</v>
      </c>
      <c r="D85" s="229">
        <f>IF(A85&lt;&gt;"",Doklady!H34-Doklady!I34,"")</f>
        <v>0</v>
      </c>
      <c r="E85" s="229">
        <f>IF(A85&lt;&gt;"",MIN(D85,C85)*Doklady!C34/(1-Doklady!C34),"")</f>
        <v>0</v>
      </c>
      <c r="F85" s="236">
        <f>IF(A85&lt;&gt;"",Doklady!I34,"")</f>
        <v>0</v>
      </c>
      <c r="G85" s="229">
        <f>IF(A85&lt;&gt;"",MAX(C85-MIN(D85,IF(Doklady!C34&lt;&gt;0,F85*(1-Doklady!C34)/Doklady!C34,D85)),0),0)</f>
        <v>0</v>
      </c>
      <c r="H85" s="161">
        <f t="shared" si="4"/>
        <v>0</v>
      </c>
      <c r="I85" s="202">
        <f>Doklady!E34</f>
        <v>0</v>
      </c>
      <c r="J85" s="202">
        <f>IF(A85&lt;&gt;"",INDEX('FP'!H:H,Doklady!B$2+(ROW()-52)),"")</f>
        <v>0</v>
      </c>
      <c r="K85" s="202">
        <f t="shared" si="5"/>
        <v>0</v>
      </c>
    </row>
    <row r="86" spans="1:11" ht="12" customHeight="1">
      <c r="A86" s="227">
        <f>Doklady!D35</f>
        <v>0</v>
      </c>
      <c r="B86" s="246">
        <f>Doklady!G35</f>
        <v>0</v>
      </c>
      <c r="C86" s="229">
        <f>IF(A86&lt;&gt;"",INDEX('FP'!D:D,Doklady!B$2+(ROW()-52)),"")</f>
        <v>0</v>
      </c>
      <c r="D86" s="229">
        <f>IF(A86&lt;&gt;"",Doklady!H35-Doklady!I35,"")</f>
        <v>0</v>
      </c>
      <c r="E86" s="229">
        <f>IF(A86&lt;&gt;"",MIN(D86,C86)*Doklady!C35/(1-Doklady!C35),"")</f>
        <v>0</v>
      </c>
      <c r="F86" s="236">
        <f>IF(A86&lt;&gt;"",Doklady!I35,"")</f>
        <v>0</v>
      </c>
      <c r="G86" s="229">
        <f>IF(A86&lt;&gt;"",MAX(C86-MIN(D86,IF(Doklady!C35&lt;&gt;0,F86*(1-Doklady!C35)/Doklady!C35,D86)),0),0)</f>
        <v>0</v>
      </c>
      <c r="H86" s="161">
        <f t="shared" si="4"/>
        <v>0</v>
      </c>
      <c r="I86" s="202">
        <f>Doklady!E35</f>
        <v>0</v>
      </c>
      <c r="J86" s="202">
        <f>IF(A86&lt;&gt;"",INDEX('FP'!H:H,Doklady!B$2+(ROW()-52)),"")</f>
        <v>0</v>
      </c>
      <c r="K86" s="202">
        <f t="shared" si="5"/>
        <v>0</v>
      </c>
    </row>
    <row r="87" spans="1:11" ht="12" customHeight="1">
      <c r="A87" s="227">
        <f>Doklady!D36</f>
        <v>0</v>
      </c>
      <c r="B87" s="246">
        <f>Doklady!G36</f>
        <v>0</v>
      </c>
      <c r="C87" s="229">
        <f>IF(A87&lt;&gt;"",INDEX('FP'!D:D,Doklady!B$2+(ROW()-52)),"")</f>
        <v>0</v>
      </c>
      <c r="D87" s="229">
        <f>IF(A87&lt;&gt;"",Doklady!H36-Doklady!I36,"")</f>
        <v>0</v>
      </c>
      <c r="E87" s="229">
        <f>IF(A87&lt;&gt;"",MIN(D87,C87)*Doklady!C36/(1-Doklady!C36),"")</f>
        <v>0</v>
      </c>
      <c r="F87" s="236">
        <f>IF(A87&lt;&gt;"",Doklady!I36,"")</f>
        <v>0</v>
      </c>
      <c r="G87" s="229">
        <f>IF(A87&lt;&gt;"",MAX(C87-MIN(D87,IF(Doklady!C36&lt;&gt;0,F87*(1-Doklady!C36)/Doklady!C36,D87)),0),0)</f>
        <v>0</v>
      </c>
      <c r="H87" s="161">
        <f t="shared" si="4"/>
        <v>0</v>
      </c>
      <c r="I87" s="202">
        <f>Doklady!E36</f>
        <v>0</v>
      </c>
      <c r="J87" s="202">
        <f>IF(A87&lt;&gt;"",INDEX('FP'!H:H,Doklady!B$2+(ROW()-52)),"")</f>
        <v>0</v>
      </c>
      <c r="K87" s="202">
        <f t="shared" si="5"/>
        <v>0</v>
      </c>
    </row>
    <row r="88" spans="1:11" ht="12" customHeight="1">
      <c r="A88" s="227">
        <f>Doklady!D37</f>
        <v>0</v>
      </c>
      <c r="B88" s="246">
        <f>Doklady!G37</f>
        <v>0</v>
      </c>
      <c r="C88" s="229">
        <f>IF(A88&lt;&gt;"",INDEX('FP'!D:D,Doklady!B$2+(ROW()-52)),"")</f>
        <v>0</v>
      </c>
      <c r="D88" s="229">
        <f>IF(A88&lt;&gt;"",Doklady!H37-Doklady!I37,"")</f>
        <v>0</v>
      </c>
      <c r="E88" s="229">
        <f>IF(A88&lt;&gt;"",MIN(D88,C88)*Doklady!C37/(1-Doklady!C37),"")</f>
        <v>0</v>
      </c>
      <c r="F88" s="236">
        <f>IF(A88&lt;&gt;"",Doklady!I37,"")</f>
        <v>0</v>
      </c>
      <c r="G88" s="229">
        <f>IF(A88&lt;&gt;"",MAX(C88-MIN(D88,IF(Doklady!C37&lt;&gt;0,F88*(1-Doklady!C37)/Doklady!C37,D88)),0),0)</f>
        <v>0</v>
      </c>
      <c r="H88" s="161">
        <f t="shared" si="4"/>
        <v>0</v>
      </c>
      <c r="I88" s="202">
        <f>Doklady!E37</f>
        <v>0</v>
      </c>
      <c r="J88" s="202">
        <f>IF(A88&lt;&gt;"",INDEX('FP'!H:H,Doklady!B$2+(ROW()-52)),"")</f>
        <v>0</v>
      </c>
      <c r="K88" s="202">
        <f t="shared" si="5"/>
        <v>0</v>
      </c>
    </row>
    <row r="89" spans="1:11" ht="12" customHeight="1">
      <c r="A89" s="227">
        <f>Doklady!D38</f>
        <v>0</v>
      </c>
      <c r="B89" s="246">
        <f>Doklady!G38</f>
        <v>0</v>
      </c>
      <c r="C89" s="229">
        <f>IF(A89&lt;&gt;"",INDEX('FP'!D:D,Doklady!B$2+(ROW()-52)),"")</f>
        <v>0</v>
      </c>
      <c r="D89" s="229">
        <f>IF(A89&lt;&gt;"",Doklady!H38-Doklady!I38,"")</f>
        <v>0</v>
      </c>
      <c r="E89" s="229">
        <f>IF(A89&lt;&gt;"",MIN(D89,C89)*Doklady!C38/(1-Doklady!C38),"")</f>
        <v>0</v>
      </c>
      <c r="F89" s="236">
        <f>IF(A89&lt;&gt;"",Doklady!I38,"")</f>
        <v>0</v>
      </c>
      <c r="G89" s="229">
        <f>IF(A89&lt;&gt;"",MAX(C89-MIN(D89,IF(Doklady!C38&lt;&gt;0,F89*(1-Doklady!C38)/Doklady!C38,D89)),0),0)</f>
        <v>0</v>
      </c>
      <c r="H89" s="161">
        <f t="shared" si="4"/>
        <v>0</v>
      </c>
      <c r="I89" s="202">
        <f>Doklady!E38</f>
        <v>0</v>
      </c>
      <c r="J89" s="202">
        <f>IF(A89&lt;&gt;"",INDEX('FP'!H:H,Doklady!B$2+(ROW()-52)),"")</f>
        <v>0</v>
      </c>
      <c r="K89" s="202">
        <f t="shared" si="5"/>
        <v>0</v>
      </c>
    </row>
    <row r="90" spans="1:11" ht="12" customHeight="1">
      <c r="A90" s="227">
        <f>Doklady!D39</f>
        <v>0</v>
      </c>
      <c r="B90" s="246">
        <f>Doklady!G39</f>
        <v>0</v>
      </c>
      <c r="C90" s="229">
        <f>IF(A90&lt;&gt;"",INDEX('FP'!D:D,Doklady!B$2+(ROW()-52)),"")</f>
        <v>0</v>
      </c>
      <c r="D90" s="229">
        <f>IF(A90&lt;&gt;"",Doklady!H39-Doklady!I39,"")</f>
        <v>0</v>
      </c>
      <c r="E90" s="229">
        <f>IF(A90&lt;&gt;"",MIN(D90,C90)*Doklady!C39/(1-Doklady!C39),"")</f>
        <v>0</v>
      </c>
      <c r="F90" s="236">
        <f>IF(A90&lt;&gt;"",Doklady!I39,"")</f>
        <v>0</v>
      </c>
      <c r="G90" s="229">
        <f>IF(A90&lt;&gt;"",MAX(C90-MIN(D90,IF(Doklady!C39&lt;&gt;0,F90*(1-Doklady!C39)/Doklady!C39,D90)),0),0)</f>
        <v>0</v>
      </c>
      <c r="H90" s="161">
        <f t="shared" si="4"/>
        <v>0</v>
      </c>
      <c r="I90" s="202">
        <f>Doklady!E39</f>
        <v>0</v>
      </c>
      <c r="J90" s="202">
        <f>IF(A90&lt;&gt;"",INDEX('FP'!H:H,Doklady!B$2+(ROW()-52)),"")</f>
        <v>0</v>
      </c>
      <c r="K90" s="202">
        <f t="shared" si="5"/>
        <v>0</v>
      </c>
    </row>
    <row r="91" spans="1:11" ht="12" customHeight="1">
      <c r="A91" s="227">
        <f>Doklady!D40</f>
        <v>0</v>
      </c>
      <c r="B91" s="246">
        <f>Doklady!G40</f>
        <v>0</v>
      </c>
      <c r="C91" s="229">
        <f>IF(A91&lt;&gt;"",INDEX('FP'!D:D,Doklady!B$2+(ROW()-52)),"")</f>
        <v>0</v>
      </c>
      <c r="D91" s="229">
        <f>IF(A91&lt;&gt;"",Doklady!H40-Doklady!I40,"")</f>
        <v>0</v>
      </c>
      <c r="E91" s="229">
        <f>IF(A91&lt;&gt;"",MIN(D91,C91)*Doklady!C40/(1-Doklady!C40),"")</f>
        <v>0</v>
      </c>
      <c r="F91" s="236">
        <f>IF(A91&lt;&gt;"",Doklady!I40,"")</f>
        <v>0</v>
      </c>
      <c r="G91" s="229">
        <f>IF(A91&lt;&gt;"",MAX(C91-MIN(D91,IF(Doklady!C40&lt;&gt;0,F91*(1-Doklady!C40)/Doklady!C40,D91)),0),0)</f>
        <v>0</v>
      </c>
      <c r="H91" s="161">
        <f t="shared" si="4"/>
        <v>0</v>
      </c>
      <c r="I91" s="202">
        <f>Doklady!E40</f>
        <v>0</v>
      </c>
      <c r="J91" s="202">
        <f>IF(A91&lt;&gt;"",INDEX('FP'!H:H,Doklady!B$2+(ROW()-52)),"")</f>
        <v>0</v>
      </c>
      <c r="K91" s="202">
        <f t="shared" si="5"/>
        <v>0</v>
      </c>
    </row>
    <row r="92" spans="1:11" ht="12" customHeight="1">
      <c r="A92" s="227">
        <f>Doklady!D41</f>
        <v>0</v>
      </c>
      <c r="B92" s="246">
        <f>Doklady!G41</f>
        <v>0</v>
      </c>
      <c r="C92" s="229">
        <f>IF(A92&lt;&gt;"",INDEX('FP'!D:D,Doklady!B$2+(ROW()-52)),"")</f>
        <v>0</v>
      </c>
      <c r="D92" s="229">
        <f>IF(A92&lt;&gt;"",Doklady!H41-Doklady!I41,"")</f>
        <v>0</v>
      </c>
      <c r="E92" s="229">
        <f>IF(A92&lt;&gt;"",MIN(D92,C92)*Doklady!C41/(1-Doklady!C41),"")</f>
        <v>0</v>
      </c>
      <c r="F92" s="236">
        <f>IF(A92&lt;&gt;"",Doklady!I41,"")</f>
        <v>0</v>
      </c>
      <c r="G92" s="229">
        <f>IF(A92&lt;&gt;"",MAX(C92-MIN(D92,IF(Doklady!C41&lt;&gt;0,F92*(1-Doklady!C41)/Doklady!C41,D92)),0),0)</f>
        <v>0</v>
      </c>
      <c r="H92" s="161">
        <f t="shared" si="4"/>
        <v>0</v>
      </c>
      <c r="I92" s="202">
        <f>Doklady!E41</f>
        <v>0</v>
      </c>
      <c r="J92" s="202">
        <f>IF(A92&lt;&gt;"",INDEX('FP'!H:H,Doklady!B$2+(ROW()-52)),"")</f>
        <v>0</v>
      </c>
      <c r="K92" s="202">
        <f t="shared" si="5"/>
        <v>0</v>
      </c>
    </row>
    <row r="93" spans="1:11" ht="12" customHeight="1">
      <c r="A93" s="227">
        <f>Doklady!D42</f>
        <v>0</v>
      </c>
      <c r="B93" s="246">
        <f>Doklady!G42</f>
        <v>0</v>
      </c>
      <c r="C93" s="229">
        <f>IF(A93&lt;&gt;"",INDEX('FP'!D:D,Doklady!B$2+(ROW()-52)),"")</f>
        <v>0</v>
      </c>
      <c r="D93" s="229">
        <f>IF(A93&lt;&gt;"",Doklady!H42-Doklady!I42,"")</f>
        <v>0</v>
      </c>
      <c r="E93" s="229">
        <f>IF(A93&lt;&gt;"",MIN(D93,C93)*Doklady!C42/(1-Doklady!C42),"")</f>
        <v>0</v>
      </c>
      <c r="F93" s="236">
        <f>IF(A93&lt;&gt;"",Doklady!I42,"")</f>
        <v>0</v>
      </c>
      <c r="G93" s="229">
        <f>IF(A93&lt;&gt;"",MAX(C93-MIN(D93,IF(Doklady!C42&lt;&gt;0,F93*(1-Doklady!C42)/Doklady!C42,D93)),0),0)</f>
        <v>0</v>
      </c>
      <c r="H93" s="161">
        <f t="shared" si="4"/>
        <v>0</v>
      </c>
      <c r="I93" s="202">
        <f>Doklady!E42</f>
        <v>0</v>
      </c>
      <c r="J93" s="202">
        <f>IF(A93&lt;&gt;"",INDEX('FP'!H:H,Doklady!B$2+(ROW()-52)),"")</f>
        <v>0</v>
      </c>
      <c r="K93" s="202">
        <f t="shared" si="5"/>
        <v>0</v>
      </c>
    </row>
    <row r="94" spans="1:11" ht="12" customHeight="1">
      <c r="A94" s="227">
        <f>Doklady!D43</f>
        <v>0</v>
      </c>
      <c r="B94" s="246">
        <f>Doklady!G43</f>
        <v>0</v>
      </c>
      <c r="C94" s="229">
        <f>IF(A94&lt;&gt;"",INDEX('FP'!D:D,Doklady!B$2+(ROW()-52)),"")</f>
        <v>0</v>
      </c>
      <c r="D94" s="229">
        <f>IF(A94&lt;&gt;"",Doklady!H43-Doklady!I43,"")</f>
        <v>0</v>
      </c>
      <c r="E94" s="229">
        <f>IF(A94&lt;&gt;"",MIN(D94,C94)*Doklady!C43/(1-Doklady!C43),"")</f>
        <v>0</v>
      </c>
      <c r="F94" s="236">
        <f>IF(A94&lt;&gt;"",Doklady!I43,"")</f>
        <v>0</v>
      </c>
      <c r="G94" s="229">
        <f>IF(A94&lt;&gt;"",MAX(C94-MIN(D94,IF(Doklady!C43&lt;&gt;0,F94*(1-Doklady!C43)/Doklady!C43,D94)),0),0)</f>
        <v>0</v>
      </c>
      <c r="H94" s="161">
        <f t="shared" si="4"/>
        <v>0</v>
      </c>
      <c r="I94" s="202">
        <f>Doklady!E43</f>
        <v>0</v>
      </c>
      <c r="J94" s="202">
        <f>IF(A94&lt;&gt;"",INDEX('FP'!H:H,Doklady!B$2+(ROW()-52)),"")</f>
        <v>0</v>
      </c>
      <c r="K94" s="202">
        <f t="shared" si="5"/>
        <v>0</v>
      </c>
    </row>
    <row r="95" spans="1:11" ht="12" customHeight="1">
      <c r="A95" s="227">
        <f>Doklady!D44</f>
        <v>0</v>
      </c>
      <c r="B95" s="246">
        <f>Doklady!G44</f>
        <v>0</v>
      </c>
      <c r="C95" s="229">
        <f>IF(A95&lt;&gt;"",INDEX('FP'!D:D,Doklady!B$2+(ROW()-52)),"")</f>
        <v>0</v>
      </c>
      <c r="D95" s="229">
        <f>IF(A95&lt;&gt;"",Doklady!H44-Doklady!I44,"")</f>
        <v>0</v>
      </c>
      <c r="E95" s="229">
        <f>IF(A95&lt;&gt;"",MIN(D95,C95)*Doklady!C44/(1-Doklady!C44),"")</f>
        <v>0</v>
      </c>
      <c r="F95" s="236">
        <f>IF(A95&lt;&gt;"",Doklady!I44,"")</f>
        <v>0</v>
      </c>
      <c r="G95" s="229">
        <f>IF(A95&lt;&gt;"",MAX(C95-MIN(D95,IF(Doklady!C44&lt;&gt;0,F95*(1-Doklady!C44)/Doklady!C44,D95)),0),0)</f>
        <v>0</v>
      </c>
      <c r="H95" s="161">
        <f t="shared" si="4"/>
        <v>0</v>
      </c>
      <c r="I95" s="202">
        <f>Doklady!E44</f>
        <v>0</v>
      </c>
      <c r="J95" s="202">
        <f>IF(A95&lt;&gt;"",INDEX('FP'!H:H,Doklady!B$2+(ROW()-52)),"")</f>
        <v>0</v>
      </c>
      <c r="K95" s="202">
        <f t="shared" si="5"/>
        <v>0</v>
      </c>
    </row>
    <row r="96" spans="1:11" ht="12" customHeight="1">
      <c r="A96" s="227">
        <f>Doklady!D45</f>
        <v>0</v>
      </c>
      <c r="B96" s="246">
        <f>Doklady!G45</f>
        <v>0</v>
      </c>
      <c r="C96" s="229">
        <f>IF(A96&lt;&gt;"",INDEX('FP'!D:D,Doklady!B$2+(ROW()-52)),"")</f>
        <v>0</v>
      </c>
      <c r="D96" s="229">
        <f>IF(A96&lt;&gt;"",Doklady!H45-Doklady!I45,"")</f>
        <v>0</v>
      </c>
      <c r="E96" s="229">
        <f>IF(A96&lt;&gt;"",MIN(D96,C96)*Doklady!C45/(1-Doklady!C45),"")</f>
        <v>0</v>
      </c>
      <c r="F96" s="236">
        <f>IF(A96&lt;&gt;"",Doklady!I45,"")</f>
        <v>0</v>
      </c>
      <c r="G96" s="229">
        <f>IF(A96&lt;&gt;"",MAX(C96-MIN(D96,IF(Doklady!C45&lt;&gt;0,F96*(1-Doklady!C45)/Doklady!C45,D96)),0),0)</f>
        <v>0</v>
      </c>
      <c r="H96" s="161">
        <f t="shared" si="4"/>
        <v>0</v>
      </c>
      <c r="I96" s="202">
        <f>Doklady!E45</f>
        <v>0</v>
      </c>
      <c r="J96" s="202">
        <f>IF(A96&lt;&gt;"",INDEX('FP'!H:H,Doklady!B$2+(ROW()-52)),"")</f>
        <v>0</v>
      </c>
      <c r="K96" s="202">
        <f t="shared" si="5"/>
        <v>0</v>
      </c>
    </row>
    <row r="97" spans="1:11" ht="12" customHeight="1">
      <c r="A97" s="227">
        <f>Doklady!D46</f>
        <v>0</v>
      </c>
      <c r="B97" s="246">
        <f>Doklady!G46</f>
        <v>0</v>
      </c>
      <c r="C97" s="229">
        <f>IF(A97&lt;&gt;"",INDEX('FP'!D:D,Doklady!B$2+(ROW()-52)),"")</f>
        <v>0</v>
      </c>
      <c r="D97" s="229">
        <f>IF(A97&lt;&gt;"",Doklady!H46-Doklady!I46,"")</f>
        <v>0</v>
      </c>
      <c r="E97" s="229">
        <f>IF(A97&lt;&gt;"",MIN(D97,C97)*Doklady!C46/(1-Doklady!C46),"")</f>
        <v>0</v>
      </c>
      <c r="F97" s="236">
        <f>IF(A97&lt;&gt;"",Doklady!I46,"")</f>
        <v>0</v>
      </c>
      <c r="G97" s="229">
        <f>IF(A97&lt;&gt;"",MAX(C97-MIN(D97,IF(Doklady!C46&lt;&gt;0,F97*(1-Doklady!C46)/Doklady!C46,D97)),0),0)</f>
        <v>0</v>
      </c>
      <c r="H97" s="161">
        <f t="shared" si="4"/>
        <v>0</v>
      </c>
      <c r="I97" s="202">
        <f>Doklady!E46</f>
        <v>0</v>
      </c>
      <c r="J97" s="202">
        <f>IF(A97&lt;&gt;"",INDEX('FP'!H:H,Doklady!B$2+(ROW()-52)),"")</f>
        <v>0</v>
      </c>
      <c r="K97" s="202">
        <f t="shared" si="5"/>
        <v>0</v>
      </c>
    </row>
    <row r="98" spans="1:11" ht="12" customHeight="1">
      <c r="A98" s="227">
        <f>Doklady!D47</f>
        <v>0</v>
      </c>
      <c r="B98" s="246">
        <f>Doklady!G47</f>
        <v>0</v>
      </c>
      <c r="C98" s="229">
        <f>IF(A98&lt;&gt;"",INDEX('FP'!D:D,Doklady!B$2+(ROW()-52)),"")</f>
        <v>0</v>
      </c>
      <c r="D98" s="229">
        <f>IF(A98&lt;&gt;"",Doklady!H47-Doklady!I47,"")</f>
        <v>0</v>
      </c>
      <c r="E98" s="229">
        <f>IF(A98&lt;&gt;"",MIN(D98,C98)*Doklady!C47/(1-Doklady!C47),"")</f>
        <v>0</v>
      </c>
      <c r="F98" s="236">
        <f>IF(A98&lt;&gt;"",Doklady!I47,"")</f>
        <v>0</v>
      </c>
      <c r="G98" s="229">
        <f>IF(A98&lt;&gt;"",MAX(C98-MIN(D98,IF(Doklady!C47&lt;&gt;0,F98*(1-Doklady!C47)/Doklady!C47,D98)),0),0)</f>
        <v>0</v>
      </c>
      <c r="H98" s="161">
        <f t="shared" si="4"/>
        <v>0</v>
      </c>
      <c r="I98" s="202">
        <f>Doklady!E47</f>
        <v>0</v>
      </c>
      <c r="J98" s="202">
        <f>IF(A98&lt;&gt;"",INDEX('FP'!H:H,Doklady!B$2+(ROW()-52)),"")</f>
        <v>0</v>
      </c>
      <c r="K98" s="202">
        <f t="shared" si="5"/>
        <v>0</v>
      </c>
    </row>
    <row r="99" spans="1:11" ht="12" customHeight="1">
      <c r="A99" s="227">
        <f>Doklady!D48</f>
        <v>0</v>
      </c>
      <c r="B99" s="246">
        <f>Doklady!G48</f>
        <v>0</v>
      </c>
      <c r="C99" s="229">
        <f>IF(A99&lt;&gt;"",INDEX('FP'!D:D,Doklady!B$2+(ROW()-52)),"")</f>
        <v>0</v>
      </c>
      <c r="D99" s="229">
        <f>IF(A99&lt;&gt;"",Doklady!H48-Doklady!I48,"")</f>
        <v>0</v>
      </c>
      <c r="E99" s="229">
        <f>IF(A99&lt;&gt;"",MIN(D99,C99)*Doklady!C48/(1-Doklady!C48),"")</f>
        <v>0</v>
      </c>
      <c r="F99" s="236">
        <f>IF(A99&lt;&gt;"",Doklady!I48,"")</f>
        <v>0</v>
      </c>
      <c r="G99" s="229">
        <f>IF(A99&lt;&gt;"",MAX(C99-MIN(D99,IF(Doklady!C48&lt;&gt;0,F99*(1-Doklady!C48)/Doklady!C48,D99)),0),0)</f>
        <v>0</v>
      </c>
      <c r="H99" s="161">
        <f t="shared" si="4"/>
        <v>0</v>
      </c>
      <c r="I99" s="202">
        <f>Doklady!E48</f>
        <v>0</v>
      </c>
      <c r="J99" s="202">
        <f>IF(A99&lt;&gt;"",INDEX('FP'!H:H,Doklady!B$2+(ROW()-52)),"")</f>
        <v>0</v>
      </c>
      <c r="K99" s="202">
        <f t="shared" si="5"/>
        <v>0</v>
      </c>
    </row>
    <row r="100" spans="1:11" ht="12" customHeight="1">
      <c r="A100" s="227">
        <f>Doklady!D49</f>
        <v>0</v>
      </c>
      <c r="B100" s="246">
        <f>Doklady!G49</f>
        <v>0</v>
      </c>
      <c r="C100" s="229">
        <f>IF(A100&lt;&gt;"",INDEX('FP'!D:D,Doklady!B$2+(ROW()-52)),"")</f>
        <v>0</v>
      </c>
      <c r="D100" s="229">
        <f>IF(A100&lt;&gt;"",Doklady!H49-Doklady!I49,"")</f>
        <v>0</v>
      </c>
      <c r="E100" s="229">
        <f>IF(A100&lt;&gt;"",MIN(D100,C100)*Doklady!C49/(1-Doklady!C49),"")</f>
        <v>0</v>
      </c>
      <c r="F100" s="236">
        <f>IF(A100&lt;&gt;"",Doklady!I49,"")</f>
        <v>0</v>
      </c>
      <c r="G100" s="229">
        <f>IF(A100&lt;&gt;"",MAX(C100-MIN(D100,IF(Doklady!C49&lt;&gt;0,F100*(1-Doklady!C49)/Doklady!C49,D100)),0),0)</f>
        <v>0</v>
      </c>
      <c r="H100" s="161">
        <f t="shared" si="4"/>
        <v>0</v>
      </c>
      <c r="I100" s="202">
        <f>Doklady!E49</f>
        <v>0</v>
      </c>
      <c r="J100" s="202">
        <f>IF(A100&lt;&gt;"",INDEX('FP'!H:H,Doklady!B$2+(ROW()-52)),"")</f>
        <v>0</v>
      </c>
      <c r="K100" s="202">
        <f t="shared" si="5"/>
        <v>0</v>
      </c>
    </row>
    <row r="101" spans="1:11" ht="12" customHeight="1">
      <c r="A101" s="227">
        <f>Doklady!D50</f>
        <v>0</v>
      </c>
      <c r="B101" s="246">
        <f>Doklady!G50</f>
        <v>0</v>
      </c>
      <c r="C101" s="229">
        <f>IF(A101&lt;&gt;"",INDEX('FP'!D:D,Doklady!B$2+(ROW()-52)),"")</f>
        <v>0</v>
      </c>
      <c r="D101" s="229">
        <f>IF(A101&lt;&gt;"",Doklady!H50-Doklady!I50,"")</f>
        <v>0</v>
      </c>
      <c r="E101" s="229">
        <f>IF(A101&lt;&gt;"",MIN(D101,C101)*Doklady!C50/(1-Doklady!C50),"")</f>
        <v>0</v>
      </c>
      <c r="F101" s="236">
        <f>IF(A101&lt;&gt;"",Doklady!I50,"")</f>
        <v>0</v>
      </c>
      <c r="G101" s="229">
        <f>IF(A101&lt;&gt;"",MAX(C101-MIN(D101,IF(Doklady!C50&lt;&gt;0,F101*(1-Doklady!C50)/Doklady!C50,D101)),0),0)</f>
        <v>0</v>
      </c>
      <c r="H101" s="161">
        <f t="shared" si="4"/>
        <v>0</v>
      </c>
      <c r="I101" s="202">
        <f>Doklady!E50</f>
        <v>0</v>
      </c>
      <c r="J101" s="202">
        <f>IF(A101&lt;&gt;"",INDEX('FP'!H:H,Doklady!B$2+(ROW()-52)),"")</f>
        <v>0</v>
      </c>
      <c r="K101" s="202">
        <f t="shared" si="5"/>
        <v>0</v>
      </c>
    </row>
    <row r="102" spans="1:11" ht="12" customHeight="1">
      <c r="A102" s="227">
        <f>Doklady!D51</f>
        <v>0</v>
      </c>
      <c r="B102" s="246">
        <f>Doklady!G51</f>
        <v>0</v>
      </c>
      <c r="C102" s="229">
        <f>IF(A102&lt;&gt;"",INDEX('FP'!D:D,Doklady!B$2+(ROW()-52)),"")</f>
        <v>0</v>
      </c>
      <c r="D102" s="229">
        <f>IF(A102&lt;&gt;"",Doklady!H51-Doklady!I51,"")</f>
        <v>0</v>
      </c>
      <c r="E102" s="229">
        <f>IF(A102&lt;&gt;"",MIN(D102,C102)*Doklady!C51/(1-Doklady!C51),"")</f>
        <v>0</v>
      </c>
      <c r="F102" s="236">
        <f>IF(A102&lt;&gt;"",Doklady!I51,"")</f>
        <v>0</v>
      </c>
      <c r="G102" s="229">
        <f>IF(A102&lt;&gt;"",MAX(C102-MIN(D102,IF(Doklady!C51&lt;&gt;0,F102*(1-Doklady!C51)/Doklady!C51,D102)),0),0)</f>
        <v>0</v>
      </c>
      <c r="H102" s="161">
        <f t="shared" si="4"/>
        <v>0</v>
      </c>
      <c r="I102" s="202">
        <f>Doklady!E51</f>
        <v>0</v>
      </c>
      <c r="J102" s="202">
        <f>IF(A102&lt;&gt;"",INDEX('FP'!H:H,Doklady!B$2+(ROW()-52)),"")</f>
        <v>0</v>
      </c>
      <c r="K102" s="202">
        <f t="shared" si="5"/>
        <v>0</v>
      </c>
    </row>
    <row r="103" spans="1:11" ht="12" customHeight="1">
      <c r="A103" s="227">
        <f>Doklady!D52</f>
        <v>0</v>
      </c>
      <c r="B103" s="246">
        <f>Doklady!G52</f>
        <v>0</v>
      </c>
      <c r="C103" s="229">
        <f>IF(A103&lt;&gt;"",INDEX('FP'!D:D,Doklady!B$2+(ROW()-52)),"")</f>
        <v>0</v>
      </c>
      <c r="D103" s="229">
        <f>IF(A103&lt;&gt;"",Doklady!H52-Doklady!I52,"")</f>
        <v>0</v>
      </c>
      <c r="E103" s="229">
        <f>IF(A103&lt;&gt;"",MIN(D103,C103)*Doklady!C52/(1-Doklady!C52),"")</f>
        <v>0</v>
      </c>
      <c r="F103" s="236">
        <f>IF(A103&lt;&gt;"",Doklady!I52,"")</f>
        <v>0</v>
      </c>
      <c r="G103" s="229">
        <f>IF(A103&lt;&gt;"",MAX(C103-MIN(D103,IF(Doklady!C52&lt;&gt;0,F103*(1-Doklady!C52)/Doklady!C52,D103)),0),0)</f>
        <v>0</v>
      </c>
      <c r="H103" s="161">
        <f t="shared" si="4"/>
        <v>0</v>
      </c>
      <c r="I103" s="202">
        <f>Doklady!E52</f>
        <v>0</v>
      </c>
      <c r="J103" s="202">
        <f>IF(A103&lt;&gt;"",INDEX('FP'!H:H,Doklady!B$2+(ROW()-52)),"")</f>
        <v>0</v>
      </c>
      <c r="K103" s="202">
        <f t="shared" si="5"/>
        <v>0</v>
      </c>
    </row>
    <row r="104" spans="1:11" ht="12" customHeight="1">
      <c r="A104" s="227">
        <f>Doklady!D53</f>
        <v>0</v>
      </c>
      <c r="B104" s="246">
        <f>Doklady!G53</f>
        <v>0</v>
      </c>
      <c r="C104" s="229">
        <f>IF(A104&lt;&gt;"",INDEX('FP'!D:D,Doklady!B$2+(ROW()-52)),"")</f>
        <v>0</v>
      </c>
      <c r="D104" s="229">
        <f>IF(A104&lt;&gt;"",Doklady!H53-Doklady!I53,"")</f>
        <v>0</v>
      </c>
      <c r="E104" s="229">
        <f>IF(A104&lt;&gt;"",MIN(D104,C104)*Doklady!C53/(1-Doklady!C53),"")</f>
        <v>0</v>
      </c>
      <c r="F104" s="236">
        <f>IF(A104&lt;&gt;"",Doklady!I53,"")</f>
        <v>0</v>
      </c>
      <c r="G104" s="229">
        <f>IF(A104&lt;&gt;"",MAX(C104-MIN(D104,IF(Doklady!C53&lt;&gt;0,F104*(1-Doklady!C53)/Doklady!C53,D104)),0),0)</f>
        <v>0</v>
      </c>
      <c r="H104" s="161">
        <f t="shared" si="4"/>
        <v>0</v>
      </c>
      <c r="I104" s="202">
        <f>Doklady!E53</f>
        <v>0</v>
      </c>
      <c r="J104" s="202">
        <f>IF(A104&lt;&gt;"",INDEX('FP'!H:H,Doklady!B$2+(ROW()-52)),"")</f>
        <v>0</v>
      </c>
      <c r="K104" s="202">
        <f t="shared" si="5"/>
        <v>0</v>
      </c>
    </row>
    <row r="105" spans="1:11" ht="12" customHeight="1">
      <c r="A105" s="227">
        <f>Doklady!D54</f>
        <v>0</v>
      </c>
      <c r="B105" s="246">
        <f>Doklady!G54</f>
        <v>0</v>
      </c>
      <c r="C105" s="229">
        <f>IF(A105&lt;&gt;"",INDEX('FP'!D:D,Doklady!B$2+(ROW()-52)),"")</f>
        <v>0</v>
      </c>
      <c r="D105" s="229">
        <f>IF(A105&lt;&gt;"",Doklady!H54-Doklady!I54,"")</f>
        <v>0</v>
      </c>
      <c r="E105" s="229">
        <f>IF(A105&lt;&gt;"",MIN(D105,C105)*Doklady!C54/(1-Doklady!C54),"")</f>
        <v>0</v>
      </c>
      <c r="F105" s="236">
        <f>IF(A105&lt;&gt;"",Doklady!I54,"")</f>
        <v>0</v>
      </c>
      <c r="G105" s="229">
        <f>IF(A105&lt;&gt;"",MAX(C105-MIN(D105,IF(Doklady!C54&lt;&gt;0,F105*(1-Doklady!C54)/Doklady!C54,D105)),0),0)</f>
        <v>0</v>
      </c>
      <c r="H105" s="161">
        <f t="shared" si="4"/>
        <v>0</v>
      </c>
      <c r="I105" s="202">
        <f>Doklady!E54</f>
        <v>0</v>
      </c>
      <c r="J105" s="202">
        <f>IF(A105&lt;&gt;"",INDEX('FP'!H:H,Doklady!B$2+(ROW()-52)),"")</f>
        <v>0</v>
      </c>
      <c r="K105" s="202">
        <f t="shared" si="5"/>
        <v>0</v>
      </c>
    </row>
    <row r="106" spans="1:11" ht="12" customHeight="1">
      <c r="A106" s="227">
        <f>Doklady!D55</f>
        <v>0</v>
      </c>
      <c r="B106" s="246">
        <f>Doklady!G55</f>
        <v>0</v>
      </c>
      <c r="C106" s="229">
        <f>IF(A106&lt;&gt;"",INDEX('FP'!D:D,Doklady!B$2+(ROW()-52)),"")</f>
        <v>0</v>
      </c>
      <c r="D106" s="229">
        <f>IF(A106&lt;&gt;"",Doklady!H55-Doklady!I55,"")</f>
        <v>0</v>
      </c>
      <c r="E106" s="229">
        <f>IF(A106&lt;&gt;"",MIN(D106,C106)*Doklady!C55/(1-Doklady!C55),"")</f>
        <v>0</v>
      </c>
      <c r="F106" s="236">
        <f>IF(A106&lt;&gt;"",Doklady!I55,"")</f>
        <v>0</v>
      </c>
      <c r="G106" s="229">
        <f>IF(A106&lt;&gt;"",MAX(C106-MIN(D106,IF(Doklady!C55&lt;&gt;0,F106*(1-Doklady!C55)/Doklady!C55,D106)),0),0)</f>
        <v>0</v>
      </c>
      <c r="H106" s="161">
        <f t="shared" si="4"/>
        <v>0</v>
      </c>
      <c r="I106" s="202">
        <f>Doklady!E55</f>
        <v>0</v>
      </c>
      <c r="J106" s="202">
        <f>IF(A106&lt;&gt;"",INDEX('FP'!H:H,Doklady!B$2+(ROW()-52)),"")</f>
        <v>0</v>
      </c>
      <c r="K106" s="202">
        <f t="shared" si="5"/>
        <v>0</v>
      </c>
    </row>
    <row r="107" spans="1:11" ht="12" customHeight="1">
      <c r="A107" s="227">
        <f>Doklady!D56</f>
        <v>0</v>
      </c>
      <c r="B107" s="246">
        <f>Doklady!G56</f>
        <v>0</v>
      </c>
      <c r="C107" s="229">
        <f>IF(A107&lt;&gt;"",INDEX('FP'!D:D,Doklady!B$2+(ROW()-52)),"")</f>
        <v>0</v>
      </c>
      <c r="D107" s="229">
        <f>IF(A107&lt;&gt;"",Doklady!H56-Doklady!I56,"")</f>
        <v>0</v>
      </c>
      <c r="E107" s="229">
        <f>IF(A107&lt;&gt;"",MIN(D107,C107)*Doklady!C56/(1-Doklady!C56),"")</f>
        <v>0</v>
      </c>
      <c r="F107" s="236">
        <f>IF(A107&lt;&gt;"",Doklady!I56,"")</f>
        <v>0</v>
      </c>
      <c r="G107" s="229">
        <f>IF(A107&lt;&gt;"",MAX(C107-MIN(D107,IF(Doklady!C56&lt;&gt;0,F107*(1-Doklady!C56)/Doklady!C56,D107)),0),0)</f>
        <v>0</v>
      </c>
      <c r="H107" s="161">
        <f t="shared" si="4"/>
        <v>0</v>
      </c>
      <c r="I107" s="202">
        <f>Doklady!E56</f>
        <v>0</v>
      </c>
      <c r="J107" s="202">
        <f>IF(A107&lt;&gt;"",INDEX('FP'!H:H,Doklady!B$2+(ROW()-52)),"")</f>
        <v>0</v>
      </c>
      <c r="K107" s="202">
        <f t="shared" si="5"/>
        <v>0</v>
      </c>
    </row>
    <row r="108" spans="1:11" ht="12" customHeight="1">
      <c r="A108" s="227">
        <f>Doklady!D57</f>
        <v>0</v>
      </c>
      <c r="B108" s="246">
        <f>Doklady!G57</f>
        <v>0</v>
      </c>
      <c r="C108" s="229">
        <f>IF(A108&lt;&gt;"",INDEX('FP'!D:D,Doklady!B$2+(ROW()-52)),"")</f>
        <v>0</v>
      </c>
      <c r="D108" s="229">
        <f>IF(A108&lt;&gt;"",Doklady!H57-Doklady!I57,"")</f>
        <v>0</v>
      </c>
      <c r="E108" s="229">
        <f>IF(A108&lt;&gt;"",MIN(D108,C108)*Doklady!C57/(1-Doklady!C57),"")</f>
        <v>0</v>
      </c>
      <c r="F108" s="236">
        <f>IF(A108&lt;&gt;"",Doklady!I57,"")</f>
        <v>0</v>
      </c>
      <c r="G108" s="229">
        <f>IF(A108&lt;&gt;"",MAX(C108-MIN(D108,IF(Doklady!C57&lt;&gt;0,F108*(1-Doklady!C57)/Doklady!C57,D108)),0),0)</f>
        <v>0</v>
      </c>
      <c r="H108" s="161">
        <f t="shared" si="4"/>
        <v>0</v>
      </c>
      <c r="I108" s="202">
        <f>Doklady!E57</f>
        <v>0</v>
      </c>
      <c r="J108" s="202">
        <f>IF(A108&lt;&gt;"",INDEX('FP'!H:H,Doklady!B$2+(ROW()-52)),"")</f>
        <v>0</v>
      </c>
      <c r="K108" s="202">
        <f t="shared" si="5"/>
        <v>0</v>
      </c>
    </row>
    <row r="109" spans="1:11" ht="12" customHeight="1">
      <c r="A109" s="227">
        <f>Doklady!D58</f>
        <v>0</v>
      </c>
      <c r="B109" s="246">
        <f>Doklady!G58</f>
        <v>0</v>
      </c>
      <c r="C109" s="229">
        <f>IF(A109&lt;&gt;"",INDEX('FP'!D:D,Doklady!B$2+(ROW()-52)),"")</f>
        <v>0</v>
      </c>
      <c r="D109" s="229">
        <f>IF(A109&lt;&gt;"",Doklady!H58-Doklady!I58,"")</f>
        <v>0</v>
      </c>
      <c r="E109" s="229">
        <f>IF(A109&lt;&gt;"",MIN(D109,C109)*Doklady!C58/(1-Doklady!C58),"")</f>
        <v>0</v>
      </c>
      <c r="F109" s="236">
        <f>IF(A109&lt;&gt;"",Doklady!I58,"")</f>
        <v>0</v>
      </c>
      <c r="G109" s="229">
        <f>IF(A109&lt;&gt;"",MAX(C109-MIN(D109,IF(Doklady!C58&lt;&gt;0,F109*(1-Doklady!C58)/Doklady!C58,D109)),0),0)</f>
        <v>0</v>
      </c>
      <c r="H109" s="161">
        <f t="shared" si="4"/>
        <v>0</v>
      </c>
      <c r="I109" s="202">
        <f>Doklady!E58</f>
        <v>0</v>
      </c>
      <c r="J109" s="202">
        <f>IF(A109&lt;&gt;"",INDEX('FP'!H:H,Doklady!B$2+(ROW()-52)),"")</f>
        <v>0</v>
      </c>
      <c r="K109" s="202">
        <f t="shared" si="5"/>
        <v>0</v>
      </c>
    </row>
    <row r="110" spans="1:11" ht="12" customHeight="1">
      <c r="A110" s="227">
        <f>Doklady!D59</f>
        <v>0</v>
      </c>
      <c r="B110" s="246">
        <f>Doklady!G59</f>
        <v>0</v>
      </c>
      <c r="C110" s="229">
        <f>IF(A110&lt;&gt;"",INDEX('FP'!D:D,Doklady!B$2+(ROW()-52)),"")</f>
        <v>0</v>
      </c>
      <c r="D110" s="229">
        <f>IF(A110&lt;&gt;"",Doklady!H59-Doklady!I59,"")</f>
        <v>0</v>
      </c>
      <c r="E110" s="229">
        <f>IF(A110&lt;&gt;"",MIN(D110,C110)*Doklady!C59/(1-Doklady!C59),"")</f>
        <v>0</v>
      </c>
      <c r="F110" s="236">
        <f>IF(A110&lt;&gt;"",Doklady!I59,"")</f>
        <v>0</v>
      </c>
      <c r="G110" s="229">
        <f>IF(A110&lt;&gt;"",MAX(C110-MIN(D110,IF(Doklady!C59&lt;&gt;0,F110*(1-Doklady!C59)/Doklady!C59,D110)),0),0)</f>
        <v>0</v>
      </c>
      <c r="H110" s="161">
        <f t="shared" si="4"/>
        <v>0</v>
      </c>
      <c r="I110" s="202">
        <f>Doklady!E59</f>
        <v>0</v>
      </c>
      <c r="J110" s="202">
        <f>IF(A110&lt;&gt;"",INDEX('FP'!H:H,Doklady!B$2+(ROW()-52)),"")</f>
        <v>0</v>
      </c>
      <c r="K110" s="202">
        <f t="shared" si="5"/>
        <v>0</v>
      </c>
    </row>
    <row r="111" spans="1:11" ht="12" customHeight="1">
      <c r="A111" s="227">
        <f>Doklady!D60</f>
        <v>0</v>
      </c>
      <c r="B111" s="246">
        <f>Doklady!G60</f>
        <v>0</v>
      </c>
      <c r="C111" s="229">
        <f>IF(A111&lt;&gt;"",INDEX('FP'!D:D,Doklady!B$2+(ROW()-52)),"")</f>
        <v>0</v>
      </c>
      <c r="D111" s="229">
        <f>IF(A111&lt;&gt;"",Doklady!H60-Doklady!I60,"")</f>
        <v>0</v>
      </c>
      <c r="E111" s="229">
        <f>IF(A111&lt;&gt;"",MIN(D111,C111)*Doklady!C60/(1-Doklady!C60),"")</f>
        <v>0</v>
      </c>
      <c r="F111" s="236">
        <f>IF(A111&lt;&gt;"",Doklady!I60,"")</f>
        <v>0</v>
      </c>
      <c r="G111" s="229">
        <f>IF(A111&lt;&gt;"",MAX(C111-MIN(D111,IF(Doklady!C60&lt;&gt;0,F111*(1-Doklady!C60)/Doklady!C60,D111)),0),0)</f>
        <v>0</v>
      </c>
      <c r="H111" s="161">
        <f t="shared" si="4"/>
        <v>0</v>
      </c>
      <c r="I111" s="202">
        <f>Doklady!E60</f>
        <v>0</v>
      </c>
      <c r="J111" s="202">
        <f>IF(A111&lt;&gt;"",INDEX('FP'!H:H,Doklady!B$2+(ROW()-52)),"")</f>
        <v>0</v>
      </c>
      <c r="K111" s="202">
        <f t="shared" si="5"/>
        <v>0</v>
      </c>
    </row>
    <row r="112" spans="1:11" ht="12" customHeight="1">
      <c r="A112" s="227">
        <f>Doklady!D61</f>
        <v>0</v>
      </c>
      <c r="B112" s="246">
        <f>Doklady!G61</f>
        <v>0</v>
      </c>
      <c r="C112" s="229">
        <f>IF(A112&lt;&gt;"",INDEX('FP'!D:D,Doklady!B$2+(ROW()-52)),"")</f>
        <v>0</v>
      </c>
      <c r="D112" s="229">
        <f>IF(A112&lt;&gt;"",Doklady!H61-Doklady!I61,"")</f>
        <v>0</v>
      </c>
      <c r="E112" s="229">
        <f>IF(A112&lt;&gt;"",MIN(D112,C112)*Doklady!C61/(1-Doklady!C61),"")</f>
        <v>0</v>
      </c>
      <c r="F112" s="236">
        <f>IF(A112&lt;&gt;"",Doklady!I61,"")</f>
        <v>0</v>
      </c>
      <c r="G112" s="229">
        <f>IF(A112&lt;&gt;"",MAX(C112-MIN(D112,IF(Doklady!C61&lt;&gt;0,F112*(1-Doklady!C61)/Doklady!C61,D112)),0),0)</f>
        <v>0</v>
      </c>
      <c r="H112" s="161">
        <f t="shared" si="4"/>
        <v>0</v>
      </c>
      <c r="I112" s="202">
        <f>Doklady!E61</f>
        <v>0</v>
      </c>
      <c r="J112" s="202">
        <f>IF(A112&lt;&gt;"",INDEX('FP'!H:H,Doklady!B$2+(ROW()-52)),"")</f>
        <v>0</v>
      </c>
      <c r="K112" s="202">
        <f t="shared" si="5"/>
        <v>0</v>
      </c>
    </row>
    <row r="113" spans="1:11" ht="12" customHeight="1">
      <c r="A113" s="227">
        <f>Doklady!D62</f>
        <v>0</v>
      </c>
      <c r="B113" s="246">
        <f>Doklady!G62</f>
        <v>0</v>
      </c>
      <c r="C113" s="229">
        <f>IF(A113&lt;&gt;"",INDEX('FP'!D:D,Doklady!B$2+(ROW()-52)),"")</f>
        <v>0</v>
      </c>
      <c r="D113" s="229">
        <f>IF(A113&lt;&gt;"",Doklady!H62-Doklady!I62,"")</f>
        <v>0</v>
      </c>
      <c r="E113" s="229">
        <f>IF(A113&lt;&gt;"",MIN(D113,C113)*Doklady!C62/(1-Doklady!C62),"")</f>
        <v>0</v>
      </c>
      <c r="F113" s="236">
        <f>IF(A113&lt;&gt;"",Doklady!I62,"")</f>
        <v>0</v>
      </c>
      <c r="G113" s="229">
        <f>IF(A113&lt;&gt;"",MAX(C113-MIN(D113,IF(Doklady!C62&lt;&gt;0,F113*(1-Doklady!C62)/Doklady!C62,D113)),0),0)</f>
        <v>0</v>
      </c>
      <c r="H113" s="161">
        <f t="shared" si="4"/>
        <v>0</v>
      </c>
      <c r="I113" s="202">
        <f>Doklady!E62</f>
        <v>0</v>
      </c>
      <c r="J113" s="202">
        <f>IF(A113&lt;&gt;"",INDEX('FP'!H:H,Doklady!B$2+(ROW()-52)),"")</f>
        <v>0</v>
      </c>
      <c r="K113" s="202">
        <f t="shared" si="5"/>
        <v>0</v>
      </c>
    </row>
    <row r="114" spans="1:11" ht="12" customHeight="1">
      <c r="A114" s="227">
        <f>Doklady!D63</f>
        <v>0</v>
      </c>
      <c r="B114" s="246">
        <f>Doklady!G63</f>
        <v>0</v>
      </c>
      <c r="C114" s="229">
        <f>IF(A114&lt;&gt;"",INDEX('FP'!D:D,Doklady!B$2+(ROW()-52)),"")</f>
        <v>0</v>
      </c>
      <c r="D114" s="229">
        <f>IF(A114&lt;&gt;"",Doklady!H63-Doklady!I63,"")</f>
        <v>0</v>
      </c>
      <c r="E114" s="229">
        <f>IF(A114&lt;&gt;"",MIN(D114,C114)*Doklady!C63/(1-Doklady!C63),"")</f>
        <v>0</v>
      </c>
      <c r="F114" s="236">
        <f>IF(A114&lt;&gt;"",Doklady!I63,"")</f>
        <v>0</v>
      </c>
      <c r="G114" s="229">
        <f>IF(A114&lt;&gt;"",MAX(C114-MIN(D114,IF(Doklady!C63&lt;&gt;0,F114*(1-Doklady!C63)/Doklady!C63,D114)),0),0)</f>
        <v>0</v>
      </c>
      <c r="H114" s="161">
        <f t="shared" si="4"/>
        <v>0</v>
      </c>
      <c r="I114" s="202">
        <f>Doklady!E63</f>
        <v>0</v>
      </c>
      <c r="J114" s="202">
        <f>IF(A114&lt;&gt;"",INDEX('FP'!H:H,Doklady!B$2+(ROW()-52)),"")</f>
        <v>0</v>
      </c>
      <c r="K114" s="202">
        <f t="shared" si="5"/>
        <v>0</v>
      </c>
    </row>
    <row r="115" spans="1:11" ht="12" customHeight="1">
      <c r="A115" s="227">
        <f>Doklady!D64</f>
        <v>0</v>
      </c>
      <c r="B115" s="246">
        <f>Doklady!G64</f>
        <v>0</v>
      </c>
      <c r="C115" s="229">
        <f>IF(A115&lt;&gt;"",INDEX('FP'!D:D,Doklady!B$2+(ROW()-52)),"")</f>
        <v>0</v>
      </c>
      <c r="D115" s="229">
        <f>IF(A115&lt;&gt;"",Doklady!H64-Doklady!I64,"")</f>
        <v>0</v>
      </c>
      <c r="E115" s="229">
        <f>IF(A115&lt;&gt;"",MIN(D115,C115)*Doklady!C64/(1-Doklady!C64),"")</f>
        <v>0</v>
      </c>
      <c r="F115" s="236">
        <f>IF(A115&lt;&gt;"",Doklady!I64,"")</f>
        <v>0</v>
      </c>
      <c r="G115" s="229">
        <f>IF(A115&lt;&gt;"",MAX(C115-MIN(D115,IF(Doklady!C64&lt;&gt;0,F115*(1-Doklady!C64)/Doklady!C64,D115)),0),0)</f>
        <v>0</v>
      </c>
      <c r="H115" s="161">
        <f t="shared" si="4"/>
        <v>0</v>
      </c>
      <c r="I115" s="202">
        <f>Doklady!E64</f>
        <v>0</v>
      </c>
      <c r="J115" s="202">
        <f>IF(A115&lt;&gt;"",INDEX('FP'!H:H,Doklady!B$2+(ROW()-52)),"")</f>
        <v>0</v>
      </c>
      <c r="K115" s="202">
        <f t="shared" si="5"/>
        <v>0</v>
      </c>
    </row>
    <row r="116" spans="1:11" ht="12" customHeight="1">
      <c r="A116" s="227">
        <f>Doklady!D65</f>
        <v>0</v>
      </c>
      <c r="B116" s="246">
        <f>Doklady!G65</f>
        <v>0</v>
      </c>
      <c r="C116" s="229">
        <f>IF(A116&lt;&gt;"",INDEX('FP'!D:D,Doklady!B$2+(ROW()-52)),"")</f>
        <v>0</v>
      </c>
      <c r="D116" s="229">
        <f>IF(A116&lt;&gt;"",Doklady!H65-Doklady!I65,"")</f>
        <v>0</v>
      </c>
      <c r="E116" s="229">
        <f>IF(A116&lt;&gt;"",MIN(D116,C116)*Doklady!C65/(1-Doklady!C65),"")</f>
        <v>0</v>
      </c>
      <c r="F116" s="236">
        <f>IF(A116&lt;&gt;"",Doklady!I65,"")</f>
        <v>0</v>
      </c>
      <c r="G116" s="229">
        <f>IF(A116&lt;&gt;"",MAX(C116-MIN(D116,IF(Doklady!C65&lt;&gt;0,F116*(1-Doklady!C65)/Doklady!C65,D116)),0),0)</f>
        <v>0</v>
      </c>
      <c r="H116" s="161">
        <f t="shared" si="4"/>
        <v>0</v>
      </c>
      <c r="I116" s="202">
        <f>Doklady!E65</f>
        <v>0</v>
      </c>
      <c r="J116" s="202">
        <f>IF(A116&lt;&gt;"",INDEX('FP'!H:H,Doklady!B$2+(ROW()-52)),"")</f>
        <v>0</v>
      </c>
      <c r="K116" s="202">
        <f t="shared" si="5"/>
        <v>0</v>
      </c>
    </row>
    <row r="117" spans="1:11" ht="12" customHeight="1">
      <c r="A117" s="227">
        <f>Doklady!D66</f>
        <v>0</v>
      </c>
      <c r="B117" s="246">
        <f>Doklady!G66</f>
        <v>0</v>
      </c>
      <c r="C117" s="229">
        <f>IF(A117&lt;&gt;"",INDEX('FP'!D:D,Doklady!B$2+(ROW()-52)),"")</f>
        <v>0</v>
      </c>
      <c r="D117" s="229">
        <f>IF(A117&lt;&gt;"",Doklady!H66-Doklady!I66,"")</f>
        <v>0</v>
      </c>
      <c r="E117" s="229">
        <f>IF(A117&lt;&gt;"",MIN(D117,C117)*Doklady!C66/(1-Doklady!C66),"")</f>
        <v>0</v>
      </c>
      <c r="F117" s="236">
        <f>IF(A117&lt;&gt;"",Doklady!I66,"")</f>
        <v>0</v>
      </c>
      <c r="G117" s="229">
        <f>IF(A117&lt;&gt;"",MAX(C117-MIN(D117,IF(Doklady!C66&lt;&gt;0,F117*(1-Doklady!C66)/Doklady!C66,D117)),0),0)</f>
        <v>0</v>
      </c>
      <c r="H117" s="161">
        <f t="shared" si="4"/>
        <v>0</v>
      </c>
      <c r="I117" s="202">
        <f>Doklady!E66</f>
        <v>0</v>
      </c>
      <c r="J117" s="202">
        <f>IF(A117&lt;&gt;"",INDEX('FP'!H:H,Doklady!B$2+(ROW()-52)),"")</f>
        <v>0</v>
      </c>
      <c r="K117" s="202">
        <f t="shared" si="5"/>
        <v>0</v>
      </c>
    </row>
    <row r="119" spans="1:24" s="203" customFormat="1" ht="12.75">
      <c r="A119" s="203" t="s">
        <v>580</v>
      </c>
      <c r="C119" s="247"/>
      <c r="D119" s="247"/>
      <c r="E119" s="247"/>
      <c r="F119" s="247"/>
      <c r="G119" s="247"/>
      <c r="H119" s="175"/>
      <c r="I119" s="207"/>
      <c r="J119" s="207"/>
      <c r="K119" s="207"/>
      <c r="L119" s="207"/>
      <c r="M119" s="207"/>
      <c r="N119" s="207"/>
      <c r="O119" s="207"/>
      <c r="P119" s="207"/>
      <c r="Q119" s="207"/>
      <c r="R119" s="207"/>
      <c r="S119" s="175"/>
      <c r="T119" s="175"/>
      <c r="U119" s="175"/>
      <c r="V119" s="175"/>
      <c r="W119" s="175"/>
      <c r="X119" s="175"/>
    </row>
    <row r="120" spans="1:24" s="203" customFormat="1" ht="12.75">
      <c r="A120" s="203" t="s">
        <v>581</v>
      </c>
      <c r="C120" s="247"/>
      <c r="D120" s="247"/>
      <c r="E120" s="247"/>
      <c r="F120" s="247"/>
      <c r="G120" s="247"/>
      <c r="H120" s="175"/>
      <c r="I120" s="207"/>
      <c r="J120" s="207"/>
      <c r="K120" s="207"/>
      <c r="L120" s="207"/>
      <c r="M120" s="207"/>
      <c r="N120" s="207"/>
      <c r="O120" s="207"/>
      <c r="P120" s="207"/>
      <c r="Q120" s="207"/>
      <c r="R120" s="207"/>
      <c r="S120" s="175"/>
      <c r="T120" s="175"/>
      <c r="U120" s="175"/>
      <c r="V120" s="175"/>
      <c r="W120" s="175"/>
      <c r="X120" s="175"/>
    </row>
    <row r="121" spans="1:24" s="203" customFormat="1" ht="12.75">
      <c r="A121" s="203" t="s">
        <v>582</v>
      </c>
      <c r="C121" s="247"/>
      <c r="D121" s="247"/>
      <c r="E121" s="247"/>
      <c r="F121" s="247"/>
      <c r="G121" s="247"/>
      <c r="H121" s="175"/>
      <c r="I121" s="207"/>
      <c r="J121" s="207"/>
      <c r="K121" s="207"/>
      <c r="L121" s="207"/>
      <c r="M121" s="207"/>
      <c r="N121" s="207"/>
      <c r="O121" s="207"/>
      <c r="P121" s="207"/>
      <c r="Q121" s="207"/>
      <c r="R121" s="207"/>
      <c r="S121" s="175"/>
      <c r="T121" s="175"/>
      <c r="U121" s="175"/>
      <c r="V121" s="175"/>
      <c r="W121" s="175"/>
      <c r="X121" s="175"/>
    </row>
    <row r="122" spans="1:24" s="203" customFormat="1" ht="12.75">
      <c r="A122" s="203" t="s">
        <v>583</v>
      </c>
      <c r="C122" s="247"/>
      <c r="D122" s="247"/>
      <c r="E122" s="247"/>
      <c r="F122" s="247"/>
      <c r="G122" s="247"/>
      <c r="H122" s="175"/>
      <c r="I122" s="207"/>
      <c r="J122" s="207"/>
      <c r="K122" s="207"/>
      <c r="L122" s="207"/>
      <c r="M122" s="207"/>
      <c r="N122" s="207"/>
      <c r="O122" s="207"/>
      <c r="P122" s="207"/>
      <c r="Q122" s="207"/>
      <c r="R122" s="207"/>
      <c r="S122" s="175"/>
      <c r="T122" s="175"/>
      <c r="U122" s="175"/>
      <c r="V122" s="175"/>
      <c r="W122" s="175"/>
      <c r="X122" s="175"/>
    </row>
    <row r="123" spans="3:24" s="203" customFormat="1" ht="12.75">
      <c r="C123" s="247"/>
      <c r="D123" s="247"/>
      <c r="E123" s="247"/>
      <c r="F123" s="247"/>
      <c r="G123" s="247"/>
      <c r="H123" s="175"/>
      <c r="I123" s="207"/>
      <c r="J123" s="207"/>
      <c r="K123" s="207"/>
      <c r="L123" s="207"/>
      <c r="M123" s="207"/>
      <c r="N123" s="207"/>
      <c r="O123" s="207"/>
      <c r="P123" s="207"/>
      <c r="Q123" s="207"/>
      <c r="R123" s="207"/>
      <c r="S123" s="175"/>
      <c r="T123" s="175"/>
      <c r="U123" s="175"/>
      <c r="V123" s="175"/>
      <c r="W123" s="175"/>
      <c r="X123" s="175"/>
    </row>
    <row r="124" spans="1:8" ht="12.75">
      <c r="A124" s="203" t="s">
        <v>584</v>
      </c>
      <c r="B124" s="203"/>
      <c r="C124" s="247"/>
      <c r="D124" s="247"/>
      <c r="E124" s="247"/>
      <c r="F124" s="247"/>
      <c r="G124" s="247"/>
      <c r="H124" s="175"/>
    </row>
    <row r="125" spans="1:8" ht="12.75">
      <c r="A125" s="203"/>
      <c r="B125" s="203"/>
      <c r="C125" s="247"/>
      <c r="D125" s="247"/>
      <c r="E125" s="247"/>
      <c r="F125" s="247"/>
      <c r="G125" s="247"/>
      <c r="H125" s="175"/>
    </row>
    <row r="126" spans="1:8" ht="12.75">
      <c r="A126" s="203" t="s">
        <v>585</v>
      </c>
      <c r="B126" s="203"/>
      <c r="C126" s="247"/>
      <c r="D126" s="247"/>
      <c r="E126" s="247"/>
      <c r="F126" s="247"/>
      <c r="G126" s="247"/>
      <c r="H126" s="175"/>
    </row>
    <row r="127" spans="1:8" ht="47.25" customHeight="1">
      <c r="A127" s="203"/>
      <c r="B127" s="203"/>
      <c r="C127" s="248"/>
      <c r="D127" s="248"/>
      <c r="E127" s="248"/>
      <c r="F127" s="248"/>
      <c r="G127" s="248"/>
      <c r="H127" s="175"/>
    </row>
    <row r="128" spans="1:8" ht="45" customHeight="1">
      <c r="A128" s="203"/>
      <c r="B128" s="203"/>
      <c r="C128" s="249" t="s">
        <v>586</v>
      </c>
      <c r="D128" s="249"/>
      <c r="E128" s="249"/>
      <c r="F128" s="249"/>
      <c r="G128" s="249"/>
      <c r="H128" s="175"/>
    </row>
  </sheetData>
  <sheetProtection sheet="1" selectLockedCells="1"/>
  <mergeCells count="29">
    <mergeCell ref="A1:G1"/>
    <mergeCell ref="C3:F3"/>
    <mergeCell ref="E9:F9"/>
    <mergeCell ref="E10:F10"/>
    <mergeCell ref="E11:F11"/>
    <mergeCell ref="E12:F12"/>
    <mergeCell ref="E13:F13"/>
    <mergeCell ref="E14:F14"/>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A49:G49"/>
    <mergeCell ref="C127:G127"/>
    <mergeCell ref="C128:G128"/>
  </mergeCells>
  <conditionalFormatting sqref="C40:G40 C45:G45">
    <cfRule type="cellIs" priority="1" dxfId="1" operator="lessThanOrEqual" stopIfTrue="1">
      <formula>0</formula>
    </cfRule>
    <cfRule type="cellIs" priority="2" dxfId="2" operator="greaterThan" stopIfTrue="1">
      <formula>0</formula>
    </cfRule>
  </conditionalFormatting>
  <conditionalFormatting sqref="G52:G117">
    <cfRule type="cellIs" priority="3" dxfId="1" operator="equal" stopIfTrue="1">
      <formula>0</formula>
    </cfRule>
    <cfRule type="cellIs" priority="4" dxfId="2" operator="greaterThan" stopIfTrue="1">
      <formula>0</formula>
    </cfRule>
  </conditionalFormatting>
  <conditionalFormatting sqref="E9:F9">
    <cfRule type="expression" priority="5" dxfId="3" stopIfTrue="1">
      <formula>SUM($E$10:$F$14)&gt;0</formula>
    </cfRule>
  </conditionalFormatting>
  <conditionalFormatting sqref="D52:D117">
    <cfRule type="expression" priority="6" dxfId="2" stopIfTrue="1">
      <formula>$C52&lt;&gt;$D52</formula>
    </cfRule>
  </conditionalFormatting>
  <conditionalFormatting sqref="D52:D117">
    <cfRule type="expression" priority="7" dxfId="1" stopIfTrue="1">
      <formula>$C52=$D52</formula>
    </cfRule>
  </conditionalFormatting>
  <printOptions horizontalCentered="1"/>
  <pageMargins left="0.19652777777777777" right="0.19652777777777777" top="0.39375" bottom="0.4722222222222222"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B60"/>
  <sheetViews>
    <sheetView zoomScale="110" zoomScaleNormal="110" workbookViewId="0" topLeftCell="A1">
      <pane ySplit="3" topLeftCell="A4" activePane="bottomLeft" state="frozen"/>
      <selection pane="topLeft" activeCell="A1" sqref="A1"/>
      <selection pane="bottomLeft" activeCell="A22" sqref="A22"/>
    </sheetView>
  </sheetViews>
  <sheetFormatPr defaultColWidth="10.28125" defaultRowHeight="12.75"/>
  <cols>
    <col min="1" max="1" width="11.421875" style="2" customWidth="1"/>
    <col min="2" max="2" width="41.421875" style="2" customWidth="1"/>
    <col min="3" max="16384" width="11.421875" style="2" customWidth="1"/>
  </cols>
  <sheetData>
    <row r="1" s="250" customFormat="1" ht="15.75">
      <c r="A1" s="250" t="s">
        <v>587</v>
      </c>
    </row>
    <row r="2" spans="1:2" ht="25.5" customHeight="1">
      <c r="A2" s="251" t="s">
        <v>588</v>
      </c>
      <c r="B2" s="251"/>
    </row>
    <row r="3" spans="1:2" ht="12.75">
      <c r="A3" s="252" t="s">
        <v>589</v>
      </c>
      <c r="B3" s="252" t="s">
        <v>590</v>
      </c>
    </row>
    <row r="4" spans="1:2" ht="12.75">
      <c r="A4" s="253" t="s">
        <v>591</v>
      </c>
      <c r="B4" s="253" t="s">
        <v>592</v>
      </c>
    </row>
    <row r="5" spans="1:2" ht="12.75">
      <c r="A5" s="253" t="s">
        <v>593</v>
      </c>
      <c r="B5" s="253" t="s">
        <v>594</v>
      </c>
    </row>
    <row r="6" spans="1:2" ht="12.75">
      <c r="A6" s="253" t="s">
        <v>595</v>
      </c>
      <c r="B6" s="253" t="s">
        <v>596</v>
      </c>
    </row>
    <row r="7" spans="1:2" ht="12.75">
      <c r="A7" s="253" t="s">
        <v>597</v>
      </c>
      <c r="B7" s="253" t="s">
        <v>598</v>
      </c>
    </row>
    <row r="8" spans="1:2" ht="12.75">
      <c r="A8" s="253" t="s">
        <v>599</v>
      </c>
      <c r="B8" s="253" t="s">
        <v>600</v>
      </c>
    </row>
    <row r="9" spans="1:2" ht="12.75">
      <c r="A9" s="253" t="s">
        <v>601</v>
      </c>
      <c r="B9" s="253" t="s">
        <v>602</v>
      </c>
    </row>
    <row r="10" spans="1:2" ht="12.75">
      <c r="A10" s="253" t="s">
        <v>603</v>
      </c>
      <c r="B10" s="253" t="s">
        <v>604</v>
      </c>
    </row>
    <row r="11" spans="1:2" ht="12.75">
      <c r="A11" s="253" t="s">
        <v>605</v>
      </c>
      <c r="B11" s="253" t="s">
        <v>606</v>
      </c>
    </row>
    <row r="12" spans="1:2" ht="12.75">
      <c r="A12" s="253" t="s">
        <v>607</v>
      </c>
      <c r="B12" s="253" t="s">
        <v>608</v>
      </c>
    </row>
    <row r="13" spans="1:2" ht="12.75">
      <c r="A13" s="253" t="s">
        <v>609</v>
      </c>
      <c r="B13" s="253" t="s">
        <v>610</v>
      </c>
    </row>
    <row r="14" spans="1:2" ht="12.75">
      <c r="A14" s="253" t="s">
        <v>611</v>
      </c>
      <c r="B14" s="253" t="s">
        <v>612</v>
      </c>
    </row>
    <row r="15" spans="1:2" ht="12.75">
      <c r="A15" s="253" t="s">
        <v>613</v>
      </c>
      <c r="B15" s="253" t="s">
        <v>614</v>
      </c>
    </row>
    <row r="16" spans="1:2" ht="12.75">
      <c r="A16" s="253" t="s">
        <v>615</v>
      </c>
      <c r="B16" s="253" t="s">
        <v>616</v>
      </c>
    </row>
    <row r="17" spans="1:2" ht="12.75">
      <c r="A17" s="253" t="s">
        <v>617</v>
      </c>
      <c r="B17" s="253" t="s">
        <v>618</v>
      </c>
    </row>
    <row r="18" spans="1:2" ht="12.75">
      <c r="A18" s="253" t="s">
        <v>619</v>
      </c>
      <c r="B18" s="253" t="s">
        <v>620</v>
      </c>
    </row>
    <row r="19" spans="1:2" ht="12.75">
      <c r="A19" s="253" t="s">
        <v>621</v>
      </c>
      <c r="B19" s="253" t="s">
        <v>622</v>
      </c>
    </row>
    <row r="20" spans="1:2" ht="12.75">
      <c r="A20" s="253" t="s">
        <v>623</v>
      </c>
      <c r="B20" s="253" t="s">
        <v>624</v>
      </c>
    </row>
    <row r="21" spans="1:2" ht="12.75">
      <c r="A21" s="253" t="s">
        <v>625</v>
      </c>
      <c r="B21" s="253" t="s">
        <v>626</v>
      </c>
    </row>
    <row r="22" spans="1:2" ht="12.75">
      <c r="A22" s="254"/>
      <c r="B22" s="254"/>
    </row>
    <row r="23" spans="1:2" ht="12.75">
      <c r="A23" s="254"/>
      <c r="B23" s="254"/>
    </row>
    <row r="24" spans="1:2" ht="12.75">
      <c r="A24" s="254"/>
      <c r="B24" s="254"/>
    </row>
    <row r="25" spans="1:2" ht="12.75">
      <c r="A25" s="254"/>
      <c r="B25" s="254"/>
    </row>
    <row r="26" spans="1:2" ht="12.75">
      <c r="A26" s="254"/>
      <c r="B26" s="254"/>
    </row>
    <row r="27" spans="1:2" ht="12.75">
      <c r="A27" s="255"/>
      <c r="B27" s="255"/>
    </row>
    <row r="28" spans="1:2" ht="12.75">
      <c r="A28" s="254"/>
      <c r="B28" s="255"/>
    </row>
    <row r="29" spans="1:2" ht="12.75">
      <c r="A29" s="255"/>
      <c r="B29" s="255"/>
    </row>
    <row r="30" spans="1:2" ht="12.75">
      <c r="A30" s="255"/>
      <c r="B30" s="255"/>
    </row>
    <row r="31" spans="1:2" ht="12.75">
      <c r="A31" s="255"/>
      <c r="B31" s="255"/>
    </row>
    <row r="32" spans="1:2" ht="12.75">
      <c r="A32" s="255"/>
      <c r="B32" s="255"/>
    </row>
    <row r="33" spans="1:2" ht="12.75">
      <c r="A33" s="255"/>
      <c r="B33" s="255"/>
    </row>
    <row r="34" spans="1:2" ht="12.75">
      <c r="A34" s="255"/>
      <c r="B34" s="255"/>
    </row>
    <row r="35" spans="1:2" ht="12.75">
      <c r="A35" s="255"/>
      <c r="B35" s="255"/>
    </row>
    <row r="36" spans="1:2" ht="12.75">
      <c r="A36" s="255"/>
      <c r="B36" s="255"/>
    </row>
    <row r="37" spans="1:2" ht="12.75">
      <c r="A37" s="255"/>
      <c r="B37" s="255"/>
    </row>
    <row r="38" spans="1:2" ht="12.75">
      <c r="A38" s="255"/>
      <c r="B38" s="255"/>
    </row>
    <row r="39" spans="1:2" ht="12.75">
      <c r="A39" s="255"/>
      <c r="B39" s="255"/>
    </row>
    <row r="40" spans="1:2" ht="12.75">
      <c r="A40" s="255"/>
      <c r="B40" s="255"/>
    </row>
    <row r="41" spans="1:2" ht="12.75">
      <c r="A41" s="255"/>
      <c r="B41" s="255"/>
    </row>
    <row r="42" spans="1:2" ht="12.75">
      <c r="A42" s="255"/>
      <c r="B42" s="255"/>
    </row>
    <row r="43" spans="1:2" ht="12.75">
      <c r="A43" s="255"/>
      <c r="B43" s="255"/>
    </row>
    <row r="44" spans="1:2" ht="12.75">
      <c r="A44" s="255"/>
      <c r="B44" s="255"/>
    </row>
    <row r="45" spans="1:2" ht="12.75">
      <c r="A45" s="255"/>
      <c r="B45" s="255"/>
    </row>
    <row r="46" spans="1:2" ht="12.75">
      <c r="A46" s="255"/>
      <c r="B46" s="255"/>
    </row>
    <row r="47" spans="1:2" ht="12.75">
      <c r="A47" s="255"/>
      <c r="B47" s="255"/>
    </row>
    <row r="48" spans="1:2" ht="12.75">
      <c r="A48" s="255"/>
      <c r="B48" s="255"/>
    </row>
    <row r="49" spans="1:2" ht="12.75">
      <c r="A49" s="255"/>
      <c r="B49" s="255"/>
    </row>
    <row r="50" spans="1:2" ht="12.75">
      <c r="A50" s="255"/>
      <c r="B50" s="255"/>
    </row>
    <row r="51" spans="1:2" ht="12.75">
      <c r="A51" s="255"/>
      <c r="B51" s="255"/>
    </row>
    <row r="52" spans="1:2" ht="12.75">
      <c r="A52" s="255"/>
      <c r="B52" s="255"/>
    </row>
    <row r="53" spans="1:2" ht="12.75">
      <c r="A53" s="255"/>
      <c r="B53" s="255"/>
    </row>
    <row r="54" spans="1:2" ht="12.75">
      <c r="A54" s="255"/>
      <c r="B54" s="255"/>
    </row>
    <row r="55" spans="1:2" ht="12.75">
      <c r="A55" s="255"/>
      <c r="B55" s="255"/>
    </row>
    <row r="56" spans="1:2" ht="12.75">
      <c r="A56" s="255"/>
      <c r="B56" s="255"/>
    </row>
    <row r="57" spans="1:2" ht="12.75">
      <c r="A57" s="255"/>
      <c r="B57" s="255"/>
    </row>
    <row r="58" spans="1:2" ht="12.75">
      <c r="A58" s="255"/>
      <c r="B58" s="255"/>
    </row>
    <row r="59" spans="1:2" ht="12.75">
      <c r="A59" s="255"/>
      <c r="B59" s="255"/>
    </row>
    <row r="60" spans="1:2" ht="12.75">
      <c r="A60" s="255"/>
      <c r="B60" s="255"/>
    </row>
  </sheetData>
  <sheetProtection sheet="1" selectLockedCells="1"/>
  <mergeCells count="1">
    <mergeCell ref="A2:B2"/>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L135"/>
  <sheetViews>
    <sheetView zoomScale="110" zoomScaleNormal="110" workbookViewId="0" topLeftCell="A1">
      <pane ySplit="1" topLeftCell="A107" activePane="bottomLeft" state="frozen"/>
      <selection pane="topLeft" activeCell="A1" sqref="A1"/>
      <selection pane="bottomLeft" activeCell="B150" sqref="B150"/>
    </sheetView>
  </sheetViews>
  <sheetFormatPr defaultColWidth="8.00390625" defaultRowHeight="12.75"/>
  <cols>
    <col min="1" max="1" width="9.57421875" style="256" customWidth="1"/>
    <col min="2" max="2" width="47.421875" style="257" customWidth="1"/>
    <col min="3" max="3" width="15.421875" style="257" customWidth="1"/>
    <col min="4" max="4" width="24.00390625" style="257" customWidth="1"/>
    <col min="5" max="5" width="13.8515625" style="257" customWidth="1"/>
    <col min="6" max="6" width="6.140625" style="257" customWidth="1"/>
    <col min="7" max="7" width="22.8515625" style="257" customWidth="1"/>
    <col min="8" max="8" width="28.57421875" style="257" customWidth="1"/>
    <col min="9" max="9" width="18.7109375" style="257" customWidth="1"/>
    <col min="10" max="10" width="14.421875" style="257" customWidth="1"/>
    <col min="11" max="11" width="16.7109375" style="257" customWidth="1"/>
    <col min="12" max="12" width="12.57421875" style="258" customWidth="1"/>
    <col min="13" max="16384" width="9.140625" style="259" customWidth="1"/>
  </cols>
  <sheetData>
    <row r="1" spans="1:12" ht="22.5">
      <c r="A1" s="260" t="s">
        <v>627</v>
      </c>
      <c r="B1" s="261" t="s">
        <v>628</v>
      </c>
      <c r="C1" s="261" t="s">
        <v>629</v>
      </c>
      <c r="D1" s="261" t="s">
        <v>630</v>
      </c>
      <c r="E1" s="261" t="s">
        <v>631</v>
      </c>
      <c r="F1" s="261" t="s">
        <v>632</v>
      </c>
      <c r="G1" s="261" t="s">
        <v>633</v>
      </c>
      <c r="H1" s="261" t="s">
        <v>634</v>
      </c>
      <c r="I1" s="261" t="s">
        <v>635</v>
      </c>
      <c r="J1" s="261" t="s">
        <v>636</v>
      </c>
      <c r="K1" s="261" t="s">
        <v>637</v>
      </c>
      <c r="L1" s="262" t="s">
        <v>638</v>
      </c>
    </row>
    <row r="2" spans="1:12" ht="11.25">
      <c r="A2" s="263" t="s">
        <v>639</v>
      </c>
      <c r="B2" s="264" t="s">
        <v>640</v>
      </c>
      <c r="C2" s="265" t="s">
        <v>641</v>
      </c>
      <c r="D2" s="264" t="s">
        <v>642</v>
      </c>
      <c r="E2" s="264" t="s">
        <v>643</v>
      </c>
      <c r="F2" s="264" t="s">
        <v>644</v>
      </c>
      <c r="G2" s="264" t="s">
        <v>645</v>
      </c>
      <c r="H2" s="264" t="s">
        <v>646</v>
      </c>
      <c r="I2" s="264" t="s">
        <v>647</v>
      </c>
      <c r="J2" s="264" t="s">
        <v>648</v>
      </c>
      <c r="K2" s="264" t="s">
        <v>647</v>
      </c>
      <c r="L2" s="266">
        <v>421903716032</v>
      </c>
    </row>
    <row r="3" spans="1:12" ht="11.25">
      <c r="A3" s="263" t="s">
        <v>649</v>
      </c>
      <c r="B3" s="264" t="s">
        <v>650</v>
      </c>
      <c r="C3" s="265" t="s">
        <v>641</v>
      </c>
      <c r="D3" s="264" t="s">
        <v>651</v>
      </c>
      <c r="E3" s="264" t="s">
        <v>652</v>
      </c>
      <c r="F3" s="264" t="s">
        <v>653</v>
      </c>
      <c r="G3" s="264" t="s">
        <v>654</v>
      </c>
      <c r="H3" s="264" t="s">
        <v>655</v>
      </c>
      <c r="I3" s="264" t="s">
        <v>656</v>
      </c>
      <c r="J3" s="264" t="s">
        <v>657</v>
      </c>
      <c r="K3" s="264" t="s">
        <v>656</v>
      </c>
      <c r="L3" s="266"/>
    </row>
    <row r="4" spans="1:12" ht="11.25">
      <c r="A4" s="263" t="s">
        <v>658</v>
      </c>
      <c r="B4" s="264" t="s">
        <v>659</v>
      </c>
      <c r="C4" s="265" t="s">
        <v>641</v>
      </c>
      <c r="D4" s="264" t="s">
        <v>660</v>
      </c>
      <c r="E4" s="264" t="s">
        <v>661</v>
      </c>
      <c r="F4" s="264" t="s">
        <v>662</v>
      </c>
      <c r="G4" s="264" t="s">
        <v>663</v>
      </c>
      <c r="H4" s="264" t="s">
        <v>664</v>
      </c>
      <c r="I4" s="264" t="s">
        <v>665</v>
      </c>
      <c r="J4" s="264"/>
      <c r="K4" s="264" t="s">
        <v>665</v>
      </c>
      <c r="L4" s="266">
        <v>421919188236</v>
      </c>
    </row>
    <row r="5" spans="1:12" ht="11.25">
      <c r="A5" s="263" t="s">
        <v>666</v>
      </c>
      <c r="B5" s="264" t="s">
        <v>667</v>
      </c>
      <c r="C5" s="265" t="s">
        <v>641</v>
      </c>
      <c r="D5" s="264" t="s">
        <v>668</v>
      </c>
      <c r="E5" s="264" t="s">
        <v>669</v>
      </c>
      <c r="F5" s="264" t="s">
        <v>670</v>
      </c>
      <c r="G5" s="264" t="s">
        <v>671</v>
      </c>
      <c r="H5" s="264" t="s">
        <v>672</v>
      </c>
      <c r="I5" s="264" t="s">
        <v>673</v>
      </c>
      <c r="J5" s="264" t="s">
        <v>674</v>
      </c>
      <c r="K5" s="264" t="s">
        <v>673</v>
      </c>
      <c r="L5" s="266">
        <v>421903707472</v>
      </c>
    </row>
    <row r="6" spans="1:12" ht="11.25">
      <c r="A6" s="263" t="s">
        <v>675</v>
      </c>
      <c r="B6" s="267" t="s">
        <v>676</v>
      </c>
      <c r="C6" s="265" t="s">
        <v>641</v>
      </c>
      <c r="D6" s="265" t="s">
        <v>677</v>
      </c>
      <c r="E6" s="265" t="s">
        <v>678</v>
      </c>
      <c r="F6" s="265" t="s">
        <v>679</v>
      </c>
      <c r="G6" s="265" t="s">
        <v>680</v>
      </c>
      <c r="H6" s="265" t="s">
        <v>681</v>
      </c>
      <c r="I6" s="265" t="s">
        <v>682</v>
      </c>
      <c r="J6" s="265" t="s">
        <v>683</v>
      </c>
      <c r="K6" s="265" t="s">
        <v>684</v>
      </c>
      <c r="L6" s="266">
        <v>421911370888</v>
      </c>
    </row>
    <row r="7" spans="1:12" ht="11.25">
      <c r="A7" s="263" t="s">
        <v>685</v>
      </c>
      <c r="B7" s="264" t="s">
        <v>686</v>
      </c>
      <c r="C7" s="264"/>
      <c r="D7" s="264" t="s">
        <v>687</v>
      </c>
      <c r="E7" s="264" t="s">
        <v>652</v>
      </c>
      <c r="F7" s="264" t="s">
        <v>688</v>
      </c>
      <c r="G7" s="264" t="s">
        <v>689</v>
      </c>
      <c r="H7" s="264" t="s">
        <v>690</v>
      </c>
      <c r="I7" s="264" t="s">
        <v>691</v>
      </c>
      <c r="J7" s="264" t="s">
        <v>683</v>
      </c>
      <c r="K7" s="264" t="s">
        <v>692</v>
      </c>
      <c r="L7" s="266">
        <v>421905409479</v>
      </c>
    </row>
    <row r="8" spans="1:12" ht="11.25">
      <c r="A8" s="263" t="s">
        <v>693</v>
      </c>
      <c r="B8" s="264" t="s">
        <v>694</v>
      </c>
      <c r="C8" s="265" t="s">
        <v>641</v>
      </c>
      <c r="D8" s="264" t="s">
        <v>695</v>
      </c>
      <c r="E8" s="264" t="s">
        <v>696</v>
      </c>
      <c r="F8" s="264" t="s">
        <v>697</v>
      </c>
      <c r="G8" s="264" t="s">
        <v>698</v>
      </c>
      <c r="H8" s="264" t="s">
        <v>699</v>
      </c>
      <c r="I8" s="264" t="s">
        <v>700</v>
      </c>
      <c r="J8" s="264" t="s">
        <v>657</v>
      </c>
      <c r="K8" s="264" t="s">
        <v>700</v>
      </c>
      <c r="L8" s="266">
        <v>421902406115</v>
      </c>
    </row>
    <row r="9" spans="1:12" ht="11.25">
      <c r="A9" s="263" t="s">
        <v>701</v>
      </c>
      <c r="B9" s="264" t="s">
        <v>702</v>
      </c>
      <c r="C9" s="264" t="s">
        <v>703</v>
      </c>
      <c r="D9" s="264" t="s">
        <v>704</v>
      </c>
      <c r="E9" s="264" t="s">
        <v>705</v>
      </c>
      <c r="F9" s="264" t="s">
        <v>706</v>
      </c>
      <c r="G9" s="264"/>
      <c r="H9" s="264" t="s">
        <v>707</v>
      </c>
      <c r="I9" s="264" t="s">
        <v>708</v>
      </c>
      <c r="J9" s="264" t="s">
        <v>709</v>
      </c>
      <c r="K9" s="264" t="s">
        <v>710</v>
      </c>
      <c r="L9" s="266">
        <v>421917300183</v>
      </c>
    </row>
    <row r="10" spans="1:12" ht="11.25">
      <c r="A10" s="263" t="s">
        <v>711</v>
      </c>
      <c r="B10" s="264" t="s">
        <v>712</v>
      </c>
      <c r="C10" s="265" t="s">
        <v>641</v>
      </c>
      <c r="D10" s="264" t="s">
        <v>713</v>
      </c>
      <c r="E10" s="264" t="s">
        <v>652</v>
      </c>
      <c r="F10" s="264" t="s">
        <v>714</v>
      </c>
      <c r="G10" s="264" t="s">
        <v>715</v>
      </c>
      <c r="H10" s="264" t="s">
        <v>716</v>
      </c>
      <c r="I10" s="264" t="s">
        <v>717</v>
      </c>
      <c r="J10" s="264" t="s">
        <v>657</v>
      </c>
      <c r="K10" s="264" t="s">
        <v>718</v>
      </c>
      <c r="L10" s="266">
        <v>421903506082</v>
      </c>
    </row>
    <row r="11" spans="1:12" ht="11.25">
      <c r="A11" s="263" t="s">
        <v>719</v>
      </c>
      <c r="B11" s="264" t="s">
        <v>720</v>
      </c>
      <c r="C11" s="265" t="s">
        <v>641</v>
      </c>
      <c r="D11" s="264" t="s">
        <v>721</v>
      </c>
      <c r="E11" s="264" t="s">
        <v>722</v>
      </c>
      <c r="F11" s="264" t="s">
        <v>723</v>
      </c>
      <c r="G11" s="264" t="s">
        <v>724</v>
      </c>
      <c r="H11" s="264" t="s">
        <v>725</v>
      </c>
      <c r="I11" s="264" t="s">
        <v>726</v>
      </c>
      <c r="J11" s="264" t="s">
        <v>727</v>
      </c>
      <c r="K11" s="264" t="s">
        <v>726</v>
      </c>
      <c r="L11" s="266">
        <v>421918560604</v>
      </c>
    </row>
    <row r="12" spans="1:12" ht="11.25">
      <c r="A12" s="263" t="s">
        <v>728</v>
      </c>
      <c r="B12" s="264" t="s">
        <v>729</v>
      </c>
      <c r="C12" s="265" t="s">
        <v>641</v>
      </c>
      <c r="D12" s="264" t="s">
        <v>730</v>
      </c>
      <c r="E12" s="264" t="s">
        <v>722</v>
      </c>
      <c r="F12" s="264" t="s">
        <v>723</v>
      </c>
      <c r="G12" s="264" t="s">
        <v>731</v>
      </c>
      <c r="H12" s="264" t="s">
        <v>732</v>
      </c>
      <c r="I12" s="264" t="s">
        <v>733</v>
      </c>
      <c r="J12" s="264" t="s">
        <v>657</v>
      </c>
      <c r="K12" s="264" t="s">
        <v>733</v>
      </c>
      <c r="L12" s="266">
        <v>421918311996</v>
      </c>
    </row>
    <row r="13" spans="1:12" ht="11.25">
      <c r="A13" s="263" t="s">
        <v>734</v>
      </c>
      <c r="B13" s="264" t="s">
        <v>735</v>
      </c>
      <c r="C13" s="264" t="s">
        <v>703</v>
      </c>
      <c r="D13" s="264" t="s">
        <v>736</v>
      </c>
      <c r="E13" s="264" t="s">
        <v>652</v>
      </c>
      <c r="F13" s="264" t="s">
        <v>688</v>
      </c>
      <c r="G13" s="264" t="s">
        <v>737</v>
      </c>
      <c r="H13" s="264" t="s">
        <v>738</v>
      </c>
      <c r="I13" s="264" t="s">
        <v>739</v>
      </c>
      <c r="J13" s="264" t="s">
        <v>709</v>
      </c>
      <c r="K13" s="264" t="s">
        <v>739</v>
      </c>
      <c r="L13" s="266">
        <v>421903261030</v>
      </c>
    </row>
    <row r="14" spans="1:12" ht="11.25">
      <c r="A14" s="263" t="s">
        <v>740</v>
      </c>
      <c r="B14" s="264" t="s">
        <v>741</v>
      </c>
      <c r="C14" s="265" t="s">
        <v>641</v>
      </c>
      <c r="D14" s="264" t="s">
        <v>742</v>
      </c>
      <c r="E14" s="264" t="s">
        <v>743</v>
      </c>
      <c r="F14" s="264" t="s">
        <v>744</v>
      </c>
      <c r="G14" s="264" t="s">
        <v>745</v>
      </c>
      <c r="H14" s="264" t="s">
        <v>746</v>
      </c>
      <c r="I14" s="264" t="s">
        <v>747</v>
      </c>
      <c r="J14" s="264" t="s">
        <v>657</v>
      </c>
      <c r="K14" s="264" t="s">
        <v>748</v>
      </c>
      <c r="L14" s="266"/>
    </row>
    <row r="15" spans="1:12" ht="11.25">
      <c r="A15" s="263" t="s">
        <v>749</v>
      </c>
      <c r="B15" s="264" t="s">
        <v>750</v>
      </c>
      <c r="C15" s="265" t="s">
        <v>641</v>
      </c>
      <c r="D15" s="264" t="s">
        <v>751</v>
      </c>
      <c r="E15" s="264" t="s">
        <v>696</v>
      </c>
      <c r="F15" s="264" t="s">
        <v>752</v>
      </c>
      <c r="G15" s="264" t="s">
        <v>753</v>
      </c>
      <c r="H15" s="264" t="s">
        <v>754</v>
      </c>
      <c r="I15" s="264" t="s">
        <v>755</v>
      </c>
      <c r="J15" s="264" t="s">
        <v>657</v>
      </c>
      <c r="K15" s="264" t="s">
        <v>756</v>
      </c>
      <c r="L15" s="266">
        <v>421905447748</v>
      </c>
    </row>
    <row r="16" spans="1:12" ht="11.25">
      <c r="A16" s="263" t="s">
        <v>757</v>
      </c>
      <c r="B16" s="264" t="s">
        <v>758</v>
      </c>
      <c r="C16" s="265" t="s">
        <v>641</v>
      </c>
      <c r="D16" s="264" t="s">
        <v>759</v>
      </c>
      <c r="E16" s="264" t="s">
        <v>760</v>
      </c>
      <c r="F16" s="264" t="s">
        <v>761</v>
      </c>
      <c r="G16" s="264" t="s">
        <v>762</v>
      </c>
      <c r="H16" s="264" t="s">
        <v>763</v>
      </c>
      <c r="I16" s="264" t="s">
        <v>764</v>
      </c>
      <c r="J16" s="264" t="s">
        <v>765</v>
      </c>
      <c r="K16" s="264" t="s">
        <v>766</v>
      </c>
      <c r="L16" s="266">
        <v>421907311574</v>
      </c>
    </row>
    <row r="17" spans="1:12" ht="11.25">
      <c r="A17" s="263" t="s">
        <v>767</v>
      </c>
      <c r="B17" s="264" t="s">
        <v>768</v>
      </c>
      <c r="C17" s="265" t="s">
        <v>641</v>
      </c>
      <c r="D17" s="264" t="s">
        <v>769</v>
      </c>
      <c r="E17" s="264" t="s">
        <v>652</v>
      </c>
      <c r="F17" s="264" t="s">
        <v>688</v>
      </c>
      <c r="G17" s="264" t="s">
        <v>770</v>
      </c>
      <c r="H17" s="264" t="s">
        <v>771</v>
      </c>
      <c r="I17" s="264" t="s">
        <v>772</v>
      </c>
      <c r="J17" s="264" t="s">
        <v>657</v>
      </c>
      <c r="K17" s="264" t="s">
        <v>773</v>
      </c>
      <c r="L17" s="266">
        <v>421903705119</v>
      </c>
    </row>
    <row r="18" spans="1:12" ht="11.25">
      <c r="A18" s="263" t="s">
        <v>774</v>
      </c>
      <c r="B18" s="264" t="s">
        <v>775</v>
      </c>
      <c r="C18" s="265" t="s">
        <v>641</v>
      </c>
      <c r="D18" s="264" t="s">
        <v>776</v>
      </c>
      <c r="E18" s="264" t="s">
        <v>777</v>
      </c>
      <c r="F18" s="264" t="s">
        <v>778</v>
      </c>
      <c r="G18" s="264" t="s">
        <v>779</v>
      </c>
      <c r="H18" s="264" t="s">
        <v>780</v>
      </c>
      <c r="I18" s="264" t="s">
        <v>781</v>
      </c>
      <c r="J18" s="264" t="s">
        <v>727</v>
      </c>
      <c r="K18" s="264" t="s">
        <v>781</v>
      </c>
      <c r="L18" s="266">
        <v>421908734139</v>
      </c>
    </row>
    <row r="19" spans="1:12" ht="11.25">
      <c r="A19" s="263" t="s">
        <v>782</v>
      </c>
      <c r="B19" s="264" t="s">
        <v>783</v>
      </c>
      <c r="C19" s="265" t="s">
        <v>641</v>
      </c>
      <c r="D19" s="264" t="s">
        <v>651</v>
      </c>
      <c r="E19" s="264" t="s">
        <v>652</v>
      </c>
      <c r="F19" s="264" t="s">
        <v>653</v>
      </c>
      <c r="G19" s="264" t="s">
        <v>784</v>
      </c>
      <c r="H19" s="264" t="s">
        <v>785</v>
      </c>
      <c r="I19" s="264" t="s">
        <v>786</v>
      </c>
      <c r="J19" s="264" t="s">
        <v>648</v>
      </c>
      <c r="K19" s="264" t="s">
        <v>787</v>
      </c>
      <c r="L19" s="266">
        <v>421905619602</v>
      </c>
    </row>
    <row r="20" spans="1:12" ht="11.25">
      <c r="A20" s="263" t="s">
        <v>788</v>
      </c>
      <c r="B20" s="264" t="s">
        <v>789</v>
      </c>
      <c r="C20" s="264" t="s">
        <v>790</v>
      </c>
      <c r="D20" s="264" t="s">
        <v>791</v>
      </c>
      <c r="E20" s="264" t="s">
        <v>792</v>
      </c>
      <c r="F20" s="264" t="s">
        <v>793</v>
      </c>
      <c r="G20" s="264" t="s">
        <v>794</v>
      </c>
      <c r="H20" s="264" t="s">
        <v>795</v>
      </c>
      <c r="I20" s="264" t="s">
        <v>796</v>
      </c>
      <c r="J20" s="264" t="s">
        <v>797</v>
      </c>
      <c r="K20" s="264" t="s">
        <v>798</v>
      </c>
      <c r="L20" s="266">
        <v>421556419212</v>
      </c>
    </row>
    <row r="21" spans="1:12" ht="11.25">
      <c r="A21" s="263" t="s">
        <v>799</v>
      </c>
      <c r="B21" s="264" t="s">
        <v>800</v>
      </c>
      <c r="C21" s="265" t="s">
        <v>641</v>
      </c>
      <c r="D21" s="264" t="s">
        <v>801</v>
      </c>
      <c r="E21" s="264" t="s">
        <v>669</v>
      </c>
      <c r="F21" s="264" t="s">
        <v>670</v>
      </c>
      <c r="G21" s="264" t="s">
        <v>802</v>
      </c>
      <c r="H21" s="264" t="s">
        <v>803</v>
      </c>
      <c r="I21" s="264" t="s">
        <v>804</v>
      </c>
      <c r="J21" s="264" t="s">
        <v>657</v>
      </c>
      <c r="K21" s="264" t="s">
        <v>804</v>
      </c>
      <c r="L21" s="266"/>
    </row>
    <row r="22" spans="1:12" ht="11.25">
      <c r="A22" s="263" t="s">
        <v>805</v>
      </c>
      <c r="B22" s="264" t="s">
        <v>806</v>
      </c>
      <c r="C22" s="265" t="s">
        <v>641</v>
      </c>
      <c r="D22" s="264" t="s">
        <v>807</v>
      </c>
      <c r="E22" s="264" t="s">
        <v>808</v>
      </c>
      <c r="F22" s="264" t="s">
        <v>809</v>
      </c>
      <c r="G22" s="264" t="s">
        <v>810</v>
      </c>
      <c r="H22" s="264" t="s">
        <v>811</v>
      </c>
      <c r="I22" s="264" t="s">
        <v>812</v>
      </c>
      <c r="J22" s="264" t="s">
        <v>648</v>
      </c>
      <c r="K22" s="264" t="s">
        <v>813</v>
      </c>
      <c r="L22" s="266">
        <v>421903494618</v>
      </c>
    </row>
    <row r="23" spans="1:12" ht="11.25">
      <c r="A23" s="263" t="s">
        <v>814</v>
      </c>
      <c r="B23" s="264" t="s">
        <v>815</v>
      </c>
      <c r="C23" s="265" t="s">
        <v>641</v>
      </c>
      <c r="D23" s="264" t="s">
        <v>816</v>
      </c>
      <c r="E23" s="264" t="s">
        <v>792</v>
      </c>
      <c r="F23" s="264" t="s">
        <v>817</v>
      </c>
      <c r="G23" s="264" t="s">
        <v>818</v>
      </c>
      <c r="H23" s="264" t="s">
        <v>819</v>
      </c>
      <c r="I23" s="264" t="s">
        <v>820</v>
      </c>
      <c r="J23" s="264" t="s">
        <v>648</v>
      </c>
      <c r="K23" s="264" t="s">
        <v>821</v>
      </c>
      <c r="L23" s="266">
        <v>421905347875</v>
      </c>
    </row>
    <row r="24" spans="1:12" ht="11.25">
      <c r="A24" s="263" t="s">
        <v>822</v>
      </c>
      <c r="B24" s="264" t="s">
        <v>823</v>
      </c>
      <c r="C24" s="265" t="s">
        <v>641</v>
      </c>
      <c r="D24" s="264" t="s">
        <v>824</v>
      </c>
      <c r="E24" s="264" t="s">
        <v>825</v>
      </c>
      <c r="F24" s="264" t="s">
        <v>826</v>
      </c>
      <c r="G24" s="264" t="s">
        <v>827</v>
      </c>
      <c r="H24" s="264" t="s">
        <v>828</v>
      </c>
      <c r="I24" s="264" t="s">
        <v>829</v>
      </c>
      <c r="J24" s="264" t="s">
        <v>830</v>
      </c>
      <c r="K24" s="264" t="s">
        <v>829</v>
      </c>
      <c r="L24" s="266">
        <v>421905977662</v>
      </c>
    </row>
    <row r="25" spans="1:12" ht="11.25">
      <c r="A25" s="263" t="s">
        <v>831</v>
      </c>
      <c r="B25" s="264" t="s">
        <v>832</v>
      </c>
      <c r="C25" s="265" t="s">
        <v>641</v>
      </c>
      <c r="D25" s="264" t="s">
        <v>833</v>
      </c>
      <c r="E25" s="264" t="s">
        <v>834</v>
      </c>
      <c r="F25" s="264" t="s">
        <v>835</v>
      </c>
      <c r="G25" s="264" t="s">
        <v>836</v>
      </c>
      <c r="H25" s="264" t="s">
        <v>837</v>
      </c>
      <c r="I25" s="264" t="s">
        <v>838</v>
      </c>
      <c r="J25" s="264" t="s">
        <v>657</v>
      </c>
      <c r="K25" s="264" t="s">
        <v>838</v>
      </c>
      <c r="L25" s="266">
        <v>421903774966</v>
      </c>
    </row>
    <row r="26" spans="1:12" ht="11.25">
      <c r="A26" s="263" t="s">
        <v>839</v>
      </c>
      <c r="B26" s="264" t="s">
        <v>840</v>
      </c>
      <c r="C26" s="265" t="s">
        <v>641</v>
      </c>
      <c r="D26" s="264" t="s">
        <v>841</v>
      </c>
      <c r="E26" s="264" t="s">
        <v>842</v>
      </c>
      <c r="F26" s="264" t="s">
        <v>843</v>
      </c>
      <c r="G26" s="264" t="s">
        <v>844</v>
      </c>
      <c r="H26" s="264" t="s">
        <v>845</v>
      </c>
      <c r="I26" s="264" t="s">
        <v>846</v>
      </c>
      <c r="J26" s="264" t="s">
        <v>847</v>
      </c>
      <c r="K26" s="264" t="s">
        <v>848</v>
      </c>
      <c r="L26" s="266">
        <v>421905937921</v>
      </c>
    </row>
    <row r="27" spans="1:12" ht="11.25">
      <c r="A27" s="263" t="s">
        <v>849</v>
      </c>
      <c r="B27" s="264" t="s">
        <v>850</v>
      </c>
      <c r="C27" s="265" t="s">
        <v>641</v>
      </c>
      <c r="D27" s="264" t="s">
        <v>851</v>
      </c>
      <c r="E27" s="264" t="s">
        <v>852</v>
      </c>
      <c r="F27" s="264" t="s">
        <v>853</v>
      </c>
      <c r="G27" s="264" t="s">
        <v>854</v>
      </c>
      <c r="H27" s="264" t="s">
        <v>855</v>
      </c>
      <c r="I27" s="264" t="s">
        <v>856</v>
      </c>
      <c r="J27" s="264" t="s">
        <v>857</v>
      </c>
      <c r="K27" s="264" t="s">
        <v>856</v>
      </c>
      <c r="L27" s="266">
        <v>421944520048</v>
      </c>
    </row>
    <row r="28" spans="1:12" ht="11.25">
      <c r="A28" s="263" t="s">
        <v>858</v>
      </c>
      <c r="B28" s="264" t="s">
        <v>859</v>
      </c>
      <c r="C28" s="265" t="s">
        <v>641</v>
      </c>
      <c r="D28" s="264" t="s">
        <v>860</v>
      </c>
      <c r="E28" s="264" t="s">
        <v>861</v>
      </c>
      <c r="F28" s="264" t="s">
        <v>862</v>
      </c>
      <c r="G28" s="264" t="s">
        <v>863</v>
      </c>
      <c r="H28" s="264" t="s">
        <v>864</v>
      </c>
      <c r="I28" s="264" t="s">
        <v>865</v>
      </c>
      <c r="J28" s="264" t="s">
        <v>866</v>
      </c>
      <c r="K28" s="264" t="s">
        <v>865</v>
      </c>
      <c r="L28" s="266">
        <v>421903052260</v>
      </c>
    </row>
    <row r="29" spans="1:12" ht="11.25">
      <c r="A29" s="263" t="s">
        <v>867</v>
      </c>
      <c r="B29" s="264" t="s">
        <v>868</v>
      </c>
      <c r="C29" s="265" t="s">
        <v>641</v>
      </c>
      <c r="D29" s="264" t="s">
        <v>869</v>
      </c>
      <c r="E29" s="264" t="s">
        <v>678</v>
      </c>
      <c r="F29" s="264" t="s">
        <v>870</v>
      </c>
      <c r="G29" s="264"/>
      <c r="H29" s="264" t="s">
        <v>871</v>
      </c>
      <c r="I29" s="264" t="s">
        <v>872</v>
      </c>
      <c r="J29" s="264" t="s">
        <v>648</v>
      </c>
      <c r="K29" s="264" t="s">
        <v>873</v>
      </c>
      <c r="L29" s="266">
        <v>421918883144</v>
      </c>
    </row>
    <row r="30" spans="1:12" ht="11.25">
      <c r="A30" s="263" t="s">
        <v>874</v>
      </c>
      <c r="B30" s="264" t="s">
        <v>875</v>
      </c>
      <c r="C30" s="265" t="s">
        <v>641</v>
      </c>
      <c r="D30" s="264" t="s">
        <v>876</v>
      </c>
      <c r="E30" s="264" t="s">
        <v>877</v>
      </c>
      <c r="F30" s="264" t="s">
        <v>878</v>
      </c>
      <c r="G30" s="264" t="s">
        <v>879</v>
      </c>
      <c r="H30" s="264"/>
      <c r="I30" s="264" t="s">
        <v>880</v>
      </c>
      <c r="J30" s="264" t="s">
        <v>881</v>
      </c>
      <c r="K30" s="264" t="s">
        <v>882</v>
      </c>
      <c r="L30" s="266">
        <v>421944235558</v>
      </c>
    </row>
    <row r="31" spans="1:12" ht="11.25">
      <c r="A31" s="263" t="s">
        <v>883</v>
      </c>
      <c r="B31" s="264" t="s">
        <v>884</v>
      </c>
      <c r="C31" s="264"/>
      <c r="D31" s="264" t="s">
        <v>885</v>
      </c>
      <c r="E31" s="264" t="s">
        <v>792</v>
      </c>
      <c r="F31" s="264" t="s">
        <v>886</v>
      </c>
      <c r="G31" s="264" t="s">
        <v>887</v>
      </c>
      <c r="H31" s="264" t="s">
        <v>888</v>
      </c>
      <c r="I31" s="264" t="s">
        <v>889</v>
      </c>
      <c r="J31" s="264" t="s">
        <v>890</v>
      </c>
      <c r="K31" s="264" t="s">
        <v>891</v>
      </c>
      <c r="L31" s="266">
        <v>421902969952</v>
      </c>
    </row>
    <row r="32" spans="1:12" ht="11.25">
      <c r="A32" s="263" t="s">
        <v>892</v>
      </c>
      <c r="B32" s="264" t="s">
        <v>893</v>
      </c>
      <c r="C32" s="264" t="s">
        <v>703</v>
      </c>
      <c r="D32" s="264" t="s">
        <v>894</v>
      </c>
      <c r="E32" s="264" t="s">
        <v>895</v>
      </c>
      <c r="F32" s="264" t="s">
        <v>896</v>
      </c>
      <c r="G32" s="264" t="s">
        <v>897</v>
      </c>
      <c r="H32" s="264" t="s">
        <v>898</v>
      </c>
      <c r="I32" s="264" t="s">
        <v>899</v>
      </c>
      <c r="J32" s="264" t="s">
        <v>900</v>
      </c>
      <c r="K32" s="264" t="s">
        <v>901</v>
      </c>
      <c r="L32" s="266">
        <v>421917852649</v>
      </c>
    </row>
    <row r="33" spans="1:12" ht="11.25">
      <c r="A33" s="263" t="s">
        <v>902</v>
      </c>
      <c r="B33" s="267" t="s">
        <v>903</v>
      </c>
      <c r="C33" s="265" t="s">
        <v>641</v>
      </c>
      <c r="D33" s="265" t="s">
        <v>904</v>
      </c>
      <c r="E33" s="265" t="s">
        <v>808</v>
      </c>
      <c r="F33" s="265" t="s">
        <v>809</v>
      </c>
      <c r="G33" s="265" t="s">
        <v>905</v>
      </c>
      <c r="H33" s="265" t="s">
        <v>906</v>
      </c>
      <c r="I33" s="265" t="s">
        <v>907</v>
      </c>
      <c r="J33" s="265" t="s">
        <v>648</v>
      </c>
      <c r="K33" s="265" t="s">
        <v>907</v>
      </c>
      <c r="L33" s="266">
        <v>421904984419</v>
      </c>
    </row>
    <row r="34" spans="1:12" ht="11.25">
      <c r="A34" s="263" t="s">
        <v>908</v>
      </c>
      <c r="B34" s="267" t="s">
        <v>909</v>
      </c>
      <c r="C34" s="265" t="s">
        <v>641</v>
      </c>
      <c r="D34" s="265" t="s">
        <v>910</v>
      </c>
      <c r="E34" s="265" t="s">
        <v>661</v>
      </c>
      <c r="F34" s="265" t="s">
        <v>662</v>
      </c>
      <c r="G34" s="265" t="s">
        <v>663</v>
      </c>
      <c r="H34" s="265" t="s">
        <v>911</v>
      </c>
      <c r="I34" s="265" t="s">
        <v>912</v>
      </c>
      <c r="J34" s="265" t="s">
        <v>913</v>
      </c>
      <c r="K34" s="265" t="s">
        <v>914</v>
      </c>
      <c r="L34" s="266">
        <v>421907188400</v>
      </c>
    </row>
    <row r="35" spans="1:12" ht="11.25">
      <c r="A35" s="263" t="s">
        <v>915</v>
      </c>
      <c r="B35" s="267" t="s">
        <v>916</v>
      </c>
      <c r="C35" s="265" t="s">
        <v>641</v>
      </c>
      <c r="D35" s="265" t="s">
        <v>917</v>
      </c>
      <c r="E35" s="265" t="s">
        <v>918</v>
      </c>
      <c r="F35" s="265" t="s">
        <v>919</v>
      </c>
      <c r="G35" s="265" t="s">
        <v>920</v>
      </c>
      <c r="H35" s="265" t="s">
        <v>921</v>
      </c>
      <c r="I35" s="265" t="s">
        <v>922</v>
      </c>
      <c r="J35" s="265" t="s">
        <v>648</v>
      </c>
      <c r="K35" s="265" t="s">
        <v>922</v>
      </c>
      <c r="L35" s="266">
        <v>421905948422</v>
      </c>
    </row>
    <row r="36" spans="1:12" ht="11.25">
      <c r="A36" s="263" t="s">
        <v>923</v>
      </c>
      <c r="B36" s="264" t="s">
        <v>924</v>
      </c>
      <c r="C36" s="265" t="s">
        <v>641</v>
      </c>
      <c r="D36" s="264" t="s">
        <v>925</v>
      </c>
      <c r="E36" s="264" t="s">
        <v>926</v>
      </c>
      <c r="F36" s="264" t="s">
        <v>927</v>
      </c>
      <c r="G36" s="264" t="s">
        <v>928</v>
      </c>
      <c r="H36" s="264" t="s">
        <v>929</v>
      </c>
      <c r="I36" s="264" t="s">
        <v>930</v>
      </c>
      <c r="J36" s="264" t="s">
        <v>648</v>
      </c>
      <c r="K36" s="264" t="s">
        <v>931</v>
      </c>
      <c r="L36" s="266">
        <v>421915184709</v>
      </c>
    </row>
    <row r="37" spans="1:12" ht="11.25">
      <c r="A37" s="263" t="s">
        <v>932</v>
      </c>
      <c r="B37" s="267" t="s">
        <v>933</v>
      </c>
      <c r="C37" s="265" t="s">
        <v>641</v>
      </c>
      <c r="D37" s="265" t="s">
        <v>651</v>
      </c>
      <c r="E37" s="265" t="s">
        <v>652</v>
      </c>
      <c r="F37" s="265" t="s">
        <v>653</v>
      </c>
      <c r="G37" s="265" t="s">
        <v>934</v>
      </c>
      <c r="H37" s="265" t="s">
        <v>935</v>
      </c>
      <c r="I37" s="265" t="s">
        <v>936</v>
      </c>
      <c r="J37" s="265" t="s">
        <v>648</v>
      </c>
      <c r="K37" s="265" t="s">
        <v>936</v>
      </c>
      <c r="L37" s="266">
        <v>421903555518</v>
      </c>
    </row>
    <row r="38" spans="1:12" ht="11.25">
      <c r="A38" s="263" t="s">
        <v>937</v>
      </c>
      <c r="B38" s="267" t="s">
        <v>938</v>
      </c>
      <c r="C38" s="265" t="s">
        <v>641</v>
      </c>
      <c r="D38" s="265" t="s">
        <v>939</v>
      </c>
      <c r="E38" s="265" t="s">
        <v>760</v>
      </c>
      <c r="F38" s="265" t="s">
        <v>940</v>
      </c>
      <c r="G38" s="265" t="s">
        <v>941</v>
      </c>
      <c r="H38" s="265" t="s">
        <v>942</v>
      </c>
      <c r="I38" s="265" t="s">
        <v>943</v>
      </c>
      <c r="J38" s="265" t="s">
        <v>944</v>
      </c>
      <c r="K38" s="265" t="s">
        <v>945</v>
      </c>
      <c r="L38" s="266">
        <v>421915177443</v>
      </c>
    </row>
    <row r="39" spans="1:12" ht="11.25">
      <c r="A39" s="263" t="s">
        <v>946</v>
      </c>
      <c r="B39" s="267" t="s">
        <v>947</v>
      </c>
      <c r="C39" s="265" t="s">
        <v>641</v>
      </c>
      <c r="D39" s="265" t="s">
        <v>948</v>
      </c>
      <c r="E39" s="265" t="s">
        <v>949</v>
      </c>
      <c r="F39" s="265" t="s">
        <v>950</v>
      </c>
      <c r="G39" s="265" t="s">
        <v>951</v>
      </c>
      <c r="H39" s="265" t="s">
        <v>952</v>
      </c>
      <c r="I39" s="265" t="s">
        <v>953</v>
      </c>
      <c r="J39" s="265" t="s">
        <v>648</v>
      </c>
      <c r="K39" s="265" t="s">
        <v>953</v>
      </c>
      <c r="L39" s="266">
        <v>421911361044</v>
      </c>
    </row>
    <row r="40" spans="1:12" ht="11.25">
      <c r="A40" s="263" t="s">
        <v>954</v>
      </c>
      <c r="B40" s="267" t="s">
        <v>955</v>
      </c>
      <c r="C40" s="265" t="s">
        <v>641</v>
      </c>
      <c r="D40" s="265" t="s">
        <v>956</v>
      </c>
      <c r="E40" s="265" t="s">
        <v>957</v>
      </c>
      <c r="F40" s="265" t="s">
        <v>958</v>
      </c>
      <c r="G40" s="265" t="s">
        <v>959</v>
      </c>
      <c r="H40" s="265" t="s">
        <v>960</v>
      </c>
      <c r="I40" s="265" t="s">
        <v>961</v>
      </c>
      <c r="J40" s="265" t="s">
        <v>648</v>
      </c>
      <c r="K40" s="265" t="s">
        <v>962</v>
      </c>
      <c r="L40" s="266">
        <v>421903403105</v>
      </c>
    </row>
    <row r="41" spans="1:12" ht="11.25">
      <c r="A41" s="263" t="s">
        <v>963</v>
      </c>
      <c r="B41" s="264" t="s">
        <v>964</v>
      </c>
      <c r="C41" s="265" t="s">
        <v>641</v>
      </c>
      <c r="D41" s="264" t="s">
        <v>965</v>
      </c>
      <c r="E41" s="264" t="s">
        <v>966</v>
      </c>
      <c r="F41" s="264" t="s">
        <v>967</v>
      </c>
      <c r="G41" s="264" t="s">
        <v>968</v>
      </c>
      <c r="H41" s="264" t="s">
        <v>969</v>
      </c>
      <c r="I41" s="264" t="s">
        <v>970</v>
      </c>
      <c r="J41" s="264" t="s">
        <v>648</v>
      </c>
      <c r="K41" s="264" t="s">
        <v>970</v>
      </c>
      <c r="L41" s="266">
        <v>421917812810</v>
      </c>
    </row>
    <row r="42" spans="1:12" ht="11.25">
      <c r="A42" s="263" t="s">
        <v>971</v>
      </c>
      <c r="B42" s="264" t="s">
        <v>972</v>
      </c>
      <c r="C42" s="265" t="s">
        <v>641</v>
      </c>
      <c r="D42" s="264" t="s">
        <v>973</v>
      </c>
      <c r="E42" s="264" t="s">
        <v>974</v>
      </c>
      <c r="F42" s="264" t="s">
        <v>975</v>
      </c>
      <c r="G42" s="264" t="s">
        <v>976</v>
      </c>
      <c r="H42" s="264" t="s">
        <v>977</v>
      </c>
      <c r="I42" s="264" t="s">
        <v>978</v>
      </c>
      <c r="J42" s="264" t="s">
        <v>648</v>
      </c>
      <c r="K42" s="264" t="s">
        <v>979</v>
      </c>
      <c r="L42" s="266">
        <v>421907834082</v>
      </c>
    </row>
    <row r="43" spans="1:12" ht="11.25">
      <c r="A43" s="263" t="s">
        <v>980</v>
      </c>
      <c r="B43" s="264" t="s">
        <v>981</v>
      </c>
      <c r="C43" s="265" t="s">
        <v>641</v>
      </c>
      <c r="D43" s="264" t="s">
        <v>982</v>
      </c>
      <c r="E43" s="264" t="s">
        <v>983</v>
      </c>
      <c r="F43" s="264" t="s">
        <v>984</v>
      </c>
      <c r="G43" s="264" t="s">
        <v>985</v>
      </c>
      <c r="H43" s="264" t="s">
        <v>986</v>
      </c>
      <c r="I43" s="264" t="s">
        <v>987</v>
      </c>
      <c r="J43" s="264"/>
      <c r="K43" s="264" t="s">
        <v>987</v>
      </c>
      <c r="L43" s="266">
        <v>421911339185</v>
      </c>
    </row>
    <row r="44" spans="1:12" ht="11.25">
      <c r="A44" s="263" t="s">
        <v>988</v>
      </c>
      <c r="B44" s="264" t="s">
        <v>989</v>
      </c>
      <c r="C44" s="265" t="s">
        <v>641</v>
      </c>
      <c r="D44" s="264" t="s">
        <v>990</v>
      </c>
      <c r="E44" s="264" t="s">
        <v>652</v>
      </c>
      <c r="F44" s="264" t="s">
        <v>991</v>
      </c>
      <c r="G44" s="264" t="s">
        <v>992</v>
      </c>
      <c r="H44" s="264" t="s">
        <v>993</v>
      </c>
      <c r="I44" s="264" t="s">
        <v>994</v>
      </c>
      <c r="J44" s="264" t="s">
        <v>657</v>
      </c>
      <c r="K44" s="264" t="s">
        <v>995</v>
      </c>
      <c r="L44" s="266">
        <v>421905526840</v>
      </c>
    </row>
    <row r="45" spans="1:12" ht="11.25">
      <c r="A45" s="263" t="s">
        <v>996</v>
      </c>
      <c r="B45" s="267" t="s">
        <v>997</v>
      </c>
      <c r="C45" s="265" t="s">
        <v>641</v>
      </c>
      <c r="D45" s="265" t="s">
        <v>651</v>
      </c>
      <c r="E45" s="265" t="s">
        <v>652</v>
      </c>
      <c r="F45" s="265" t="s">
        <v>653</v>
      </c>
      <c r="G45" s="265" t="s">
        <v>998</v>
      </c>
      <c r="H45" s="265" t="s">
        <v>999</v>
      </c>
      <c r="I45" s="265" t="s">
        <v>1000</v>
      </c>
      <c r="J45" s="265" t="s">
        <v>648</v>
      </c>
      <c r="K45" s="265" t="s">
        <v>1000</v>
      </c>
      <c r="L45" s="266">
        <v>421902901640</v>
      </c>
    </row>
    <row r="46" spans="1:12" ht="11.25">
      <c r="A46" s="263" t="s">
        <v>1001</v>
      </c>
      <c r="B46" s="264" t="s">
        <v>1002</v>
      </c>
      <c r="C46" s="265" t="s">
        <v>641</v>
      </c>
      <c r="D46" s="264" t="s">
        <v>1003</v>
      </c>
      <c r="E46" s="264" t="s">
        <v>652</v>
      </c>
      <c r="F46" s="264" t="s">
        <v>991</v>
      </c>
      <c r="G46" s="264" t="s">
        <v>1004</v>
      </c>
      <c r="H46" s="264" t="s">
        <v>1005</v>
      </c>
      <c r="I46" s="264" t="s">
        <v>1006</v>
      </c>
      <c r="J46" s="264" t="s">
        <v>648</v>
      </c>
      <c r="K46" s="264" t="s">
        <v>1007</v>
      </c>
      <c r="L46" s="266">
        <v>421907696186</v>
      </c>
    </row>
    <row r="47" spans="1:12" ht="11.25">
      <c r="A47" s="263" t="s">
        <v>1008</v>
      </c>
      <c r="B47" s="267" t="s">
        <v>1009</v>
      </c>
      <c r="C47" s="265" t="s">
        <v>641</v>
      </c>
      <c r="D47" s="265" t="s">
        <v>651</v>
      </c>
      <c r="E47" s="265" t="s">
        <v>652</v>
      </c>
      <c r="F47" s="265" t="s">
        <v>653</v>
      </c>
      <c r="G47" s="265" t="s">
        <v>1010</v>
      </c>
      <c r="H47" s="265" t="s">
        <v>1011</v>
      </c>
      <c r="I47" s="265" t="s">
        <v>1012</v>
      </c>
      <c r="J47" s="265" t="s">
        <v>648</v>
      </c>
      <c r="K47" s="265" t="s">
        <v>1013</v>
      </c>
      <c r="L47" s="266">
        <v>421905294239</v>
      </c>
    </row>
    <row r="48" spans="1:12" ht="11.25">
      <c r="A48" s="263" t="s">
        <v>1014</v>
      </c>
      <c r="B48" s="267" t="s">
        <v>1015</v>
      </c>
      <c r="C48" s="265" t="s">
        <v>641</v>
      </c>
      <c r="D48" s="265" t="s">
        <v>651</v>
      </c>
      <c r="E48" s="265" t="s">
        <v>652</v>
      </c>
      <c r="F48" s="265" t="s">
        <v>653</v>
      </c>
      <c r="G48" s="265" t="s">
        <v>1016</v>
      </c>
      <c r="H48" s="265" t="s">
        <v>1017</v>
      </c>
      <c r="I48" s="265" t="s">
        <v>1018</v>
      </c>
      <c r="J48" s="265" t="s">
        <v>648</v>
      </c>
      <c r="K48" s="265" t="s">
        <v>1019</v>
      </c>
      <c r="L48" s="266">
        <v>421905504810</v>
      </c>
    </row>
    <row r="49" spans="1:12" ht="11.25">
      <c r="A49" s="263" t="s">
        <v>1020</v>
      </c>
      <c r="B49" s="267" t="s">
        <v>1021</v>
      </c>
      <c r="C49" s="265" t="s">
        <v>641</v>
      </c>
      <c r="D49" s="265" t="s">
        <v>1022</v>
      </c>
      <c r="E49" s="265" t="s">
        <v>669</v>
      </c>
      <c r="F49" s="265" t="s">
        <v>1023</v>
      </c>
      <c r="G49" s="265" t="s">
        <v>1024</v>
      </c>
      <c r="H49" s="265" t="s">
        <v>1025</v>
      </c>
      <c r="I49" s="265" t="s">
        <v>781</v>
      </c>
      <c r="J49" s="265" t="s">
        <v>648</v>
      </c>
      <c r="K49" s="265" t="s">
        <v>1026</v>
      </c>
      <c r="L49" s="266">
        <v>421949246786</v>
      </c>
    </row>
    <row r="50" spans="1:12" ht="11.25">
      <c r="A50" s="263" t="s">
        <v>1027</v>
      </c>
      <c r="B50" s="264" t="s">
        <v>1028</v>
      </c>
      <c r="C50" s="265" t="s">
        <v>641</v>
      </c>
      <c r="D50" s="264" t="s">
        <v>1029</v>
      </c>
      <c r="E50" s="264" t="s">
        <v>1030</v>
      </c>
      <c r="F50" s="264" t="s">
        <v>1031</v>
      </c>
      <c r="G50" s="264" t="s">
        <v>1032</v>
      </c>
      <c r="H50" s="264" t="s">
        <v>1033</v>
      </c>
      <c r="I50" s="264" t="s">
        <v>1034</v>
      </c>
      <c r="J50" s="264" t="s">
        <v>648</v>
      </c>
      <c r="K50" s="264" t="s">
        <v>1034</v>
      </c>
      <c r="L50" s="266">
        <v>421903919943</v>
      </c>
    </row>
    <row r="51" spans="1:12" ht="11.25">
      <c r="A51" s="263" t="s">
        <v>1035</v>
      </c>
      <c r="B51" s="264" t="s">
        <v>1036</v>
      </c>
      <c r="C51" s="265" t="s">
        <v>641</v>
      </c>
      <c r="D51" s="264" t="s">
        <v>1037</v>
      </c>
      <c r="E51" s="264" t="s">
        <v>1030</v>
      </c>
      <c r="F51" s="264" t="s">
        <v>1038</v>
      </c>
      <c r="G51" s="264" t="s">
        <v>1039</v>
      </c>
      <c r="H51" s="264" t="s">
        <v>1040</v>
      </c>
      <c r="I51" s="264" t="s">
        <v>1041</v>
      </c>
      <c r="J51" s="264" t="s">
        <v>648</v>
      </c>
      <c r="K51" s="264" t="s">
        <v>1042</v>
      </c>
      <c r="L51" s="266">
        <v>421915719961</v>
      </c>
    </row>
    <row r="52" spans="1:12" ht="11.25">
      <c r="A52" s="263" t="s">
        <v>1043</v>
      </c>
      <c r="B52" s="267" t="s">
        <v>1044</v>
      </c>
      <c r="C52" s="265" t="s">
        <v>641</v>
      </c>
      <c r="D52" s="265" t="s">
        <v>1045</v>
      </c>
      <c r="E52" s="265" t="s">
        <v>652</v>
      </c>
      <c r="F52" s="265" t="s">
        <v>714</v>
      </c>
      <c r="G52" s="265" t="s">
        <v>1046</v>
      </c>
      <c r="H52" s="265" t="s">
        <v>1047</v>
      </c>
      <c r="I52" s="265" t="s">
        <v>1048</v>
      </c>
      <c r="J52" s="265" t="s">
        <v>1049</v>
      </c>
      <c r="K52" s="265" t="s">
        <v>1050</v>
      </c>
      <c r="L52" s="266">
        <v>421903446366</v>
      </c>
    </row>
    <row r="53" spans="1:12" ht="11.25">
      <c r="A53" s="263" t="s">
        <v>1051</v>
      </c>
      <c r="B53" s="267" t="s">
        <v>1052</v>
      </c>
      <c r="C53" s="265" t="s">
        <v>641</v>
      </c>
      <c r="D53" s="265" t="s">
        <v>651</v>
      </c>
      <c r="E53" s="265" t="s">
        <v>652</v>
      </c>
      <c r="F53" s="265" t="s">
        <v>653</v>
      </c>
      <c r="G53" s="268" t="s">
        <v>1053</v>
      </c>
      <c r="H53" s="265" t="s">
        <v>1054</v>
      </c>
      <c r="I53" s="265" t="s">
        <v>1055</v>
      </c>
      <c r="J53" s="265" t="s">
        <v>648</v>
      </c>
      <c r="K53" s="265" t="s">
        <v>1056</v>
      </c>
      <c r="L53" s="266">
        <v>421905811053</v>
      </c>
    </row>
    <row r="54" spans="1:12" ht="11.25">
      <c r="A54" s="263" t="s">
        <v>1057</v>
      </c>
      <c r="B54" s="264" t="s">
        <v>1058</v>
      </c>
      <c r="C54" s="265" t="s">
        <v>641</v>
      </c>
      <c r="D54" s="264" t="s">
        <v>651</v>
      </c>
      <c r="E54" s="264" t="s">
        <v>652</v>
      </c>
      <c r="F54" s="264" t="s">
        <v>653</v>
      </c>
      <c r="G54" s="264" t="s">
        <v>1059</v>
      </c>
      <c r="H54" s="264" t="s">
        <v>1060</v>
      </c>
      <c r="I54" s="264" t="s">
        <v>1061</v>
      </c>
      <c r="J54" s="264" t="s">
        <v>1062</v>
      </c>
      <c r="K54" s="264" t="s">
        <v>1063</v>
      </c>
      <c r="L54" s="266">
        <v>421905719339</v>
      </c>
    </row>
    <row r="55" spans="1:12" ht="11.25">
      <c r="A55" s="263" t="s">
        <v>1064</v>
      </c>
      <c r="B55" s="267" t="s">
        <v>1065</v>
      </c>
      <c r="C55" s="265" t="s">
        <v>641</v>
      </c>
      <c r="D55" s="265" t="s">
        <v>651</v>
      </c>
      <c r="E55" s="265" t="s">
        <v>652</v>
      </c>
      <c r="F55" s="265" t="s">
        <v>653</v>
      </c>
      <c r="G55" s="265" t="s">
        <v>1066</v>
      </c>
      <c r="H55" s="265" t="s">
        <v>1067</v>
      </c>
      <c r="I55" s="265" t="s">
        <v>1068</v>
      </c>
      <c r="J55" s="265" t="s">
        <v>657</v>
      </c>
      <c r="K55" s="265" t="s">
        <v>1069</v>
      </c>
      <c r="L55" s="266">
        <v>421907100191</v>
      </c>
    </row>
    <row r="56" spans="1:12" ht="11.25">
      <c r="A56" s="263" t="s">
        <v>1070</v>
      </c>
      <c r="B56" s="267" t="s">
        <v>1071</v>
      </c>
      <c r="C56" s="265" t="s">
        <v>641</v>
      </c>
      <c r="D56" s="265" t="s">
        <v>651</v>
      </c>
      <c r="E56" s="265" t="s">
        <v>652</v>
      </c>
      <c r="F56" s="265" t="s">
        <v>991</v>
      </c>
      <c r="G56" s="265" t="s">
        <v>1072</v>
      </c>
      <c r="H56" s="265" t="s">
        <v>1073</v>
      </c>
      <c r="I56" s="265" t="s">
        <v>748</v>
      </c>
      <c r="J56" s="265" t="s">
        <v>648</v>
      </c>
      <c r="K56" s="265" t="s">
        <v>1074</v>
      </c>
      <c r="L56" s="266">
        <v>421905659739</v>
      </c>
    </row>
    <row r="57" spans="1:12" ht="11.25">
      <c r="A57" s="263" t="s">
        <v>1075</v>
      </c>
      <c r="B57" s="267" t="s">
        <v>1076</v>
      </c>
      <c r="C57" s="265" t="s">
        <v>641</v>
      </c>
      <c r="D57" s="265" t="s">
        <v>1077</v>
      </c>
      <c r="E57" s="265" t="s">
        <v>1078</v>
      </c>
      <c r="F57" s="265" t="s">
        <v>1079</v>
      </c>
      <c r="G57" s="265" t="s">
        <v>1080</v>
      </c>
      <c r="H57" s="265" t="s">
        <v>1081</v>
      </c>
      <c r="I57" s="265" t="s">
        <v>1082</v>
      </c>
      <c r="J57" s="265" t="s">
        <v>1083</v>
      </c>
      <c r="K57" s="265" t="s">
        <v>1084</v>
      </c>
      <c r="L57" s="266">
        <v>421917171846</v>
      </c>
    </row>
    <row r="58" spans="1:12" ht="11.25">
      <c r="A58" s="263" t="s">
        <v>1085</v>
      </c>
      <c r="B58" s="267" t="s">
        <v>1086</v>
      </c>
      <c r="C58" s="265" t="s">
        <v>641</v>
      </c>
      <c r="D58" s="265" t="s">
        <v>1087</v>
      </c>
      <c r="E58" s="265" t="s">
        <v>1088</v>
      </c>
      <c r="F58" s="265" t="s">
        <v>1089</v>
      </c>
      <c r="G58" s="265" t="s">
        <v>1090</v>
      </c>
      <c r="H58" s="265" t="s">
        <v>1091</v>
      </c>
      <c r="I58" s="265" t="s">
        <v>1092</v>
      </c>
      <c r="J58" s="265" t="s">
        <v>648</v>
      </c>
      <c r="K58" s="265" t="s">
        <v>1093</v>
      </c>
      <c r="L58" s="266">
        <v>421905601243</v>
      </c>
    </row>
    <row r="59" spans="1:12" ht="11.25">
      <c r="A59" s="263" t="s">
        <v>1094</v>
      </c>
      <c r="B59" s="267" t="s">
        <v>1095</v>
      </c>
      <c r="C59" s="265" t="s">
        <v>641</v>
      </c>
      <c r="D59" s="265" t="s">
        <v>1096</v>
      </c>
      <c r="E59" s="265" t="s">
        <v>1097</v>
      </c>
      <c r="F59" s="265" t="s">
        <v>1098</v>
      </c>
      <c r="G59" s="265" t="s">
        <v>1099</v>
      </c>
      <c r="H59" s="265" t="s">
        <v>1100</v>
      </c>
      <c r="I59" s="265" t="s">
        <v>1101</v>
      </c>
      <c r="J59" s="265" t="s">
        <v>648</v>
      </c>
      <c r="K59" s="265" t="s">
        <v>1102</v>
      </c>
      <c r="L59" s="266">
        <v>421908888677</v>
      </c>
    </row>
    <row r="60" spans="1:12" ht="11.25">
      <c r="A60" s="263" t="s">
        <v>1103</v>
      </c>
      <c r="B60" s="264" t="s">
        <v>1104</v>
      </c>
      <c r="C60" s="265" t="s">
        <v>641</v>
      </c>
      <c r="D60" s="264" t="s">
        <v>651</v>
      </c>
      <c r="E60" s="264" t="s">
        <v>652</v>
      </c>
      <c r="F60" s="264" t="s">
        <v>653</v>
      </c>
      <c r="G60" s="264" t="s">
        <v>1105</v>
      </c>
      <c r="H60" s="264" t="s">
        <v>1106</v>
      </c>
      <c r="I60" s="264" t="s">
        <v>1107</v>
      </c>
      <c r="J60" s="264"/>
      <c r="K60" s="264" t="s">
        <v>1107</v>
      </c>
      <c r="L60" s="266">
        <v>421904435321</v>
      </c>
    </row>
    <row r="61" spans="1:12" ht="11.25">
      <c r="A61" s="263" t="s">
        <v>1108</v>
      </c>
      <c r="B61" s="267" t="s">
        <v>1109</v>
      </c>
      <c r="C61" s="265" t="s">
        <v>641</v>
      </c>
      <c r="D61" s="265" t="s">
        <v>1110</v>
      </c>
      <c r="E61" s="265" t="s">
        <v>652</v>
      </c>
      <c r="F61" s="265" t="s">
        <v>688</v>
      </c>
      <c r="G61" s="265" t="s">
        <v>1111</v>
      </c>
      <c r="H61" s="265" t="s">
        <v>1112</v>
      </c>
      <c r="I61" s="265" t="s">
        <v>1113</v>
      </c>
      <c r="J61" s="265" t="s">
        <v>648</v>
      </c>
      <c r="K61" s="265" t="s">
        <v>1113</v>
      </c>
      <c r="L61" s="266">
        <v>421905620679</v>
      </c>
    </row>
    <row r="62" spans="1:12" ht="11.25">
      <c r="A62" s="263" t="s">
        <v>1114</v>
      </c>
      <c r="B62" s="264" t="s">
        <v>1115</v>
      </c>
      <c r="C62" s="265" t="s">
        <v>641</v>
      </c>
      <c r="D62" s="264" t="s">
        <v>1116</v>
      </c>
      <c r="E62" s="264" t="s">
        <v>1117</v>
      </c>
      <c r="F62" s="264" t="s">
        <v>1118</v>
      </c>
      <c r="G62" s="264" t="s">
        <v>1119</v>
      </c>
      <c r="H62" s="264" t="s">
        <v>1120</v>
      </c>
      <c r="I62" s="264" t="s">
        <v>1121</v>
      </c>
      <c r="J62" s="264" t="s">
        <v>657</v>
      </c>
      <c r="K62" s="264" t="s">
        <v>1122</v>
      </c>
      <c r="L62" s="266">
        <v>421905790607</v>
      </c>
    </row>
    <row r="63" spans="1:12" ht="11.25">
      <c r="A63" s="263" t="s">
        <v>1123</v>
      </c>
      <c r="B63" s="267" t="s">
        <v>1124</v>
      </c>
      <c r="C63" s="265" t="s">
        <v>641</v>
      </c>
      <c r="D63" s="265" t="s">
        <v>1125</v>
      </c>
      <c r="E63" s="265" t="s">
        <v>1030</v>
      </c>
      <c r="F63" s="265" t="s">
        <v>1031</v>
      </c>
      <c r="G63" s="265" t="s">
        <v>1126</v>
      </c>
      <c r="H63" s="265" t="s">
        <v>1127</v>
      </c>
      <c r="I63" s="265" t="s">
        <v>1128</v>
      </c>
      <c r="J63" s="265" t="s">
        <v>648</v>
      </c>
      <c r="K63" s="265" t="s">
        <v>1129</v>
      </c>
      <c r="L63" s="266">
        <v>421911787837</v>
      </c>
    </row>
    <row r="64" spans="1:12" ht="11.25">
      <c r="A64" s="263" t="s">
        <v>1130</v>
      </c>
      <c r="B64" s="267" t="s">
        <v>1131</v>
      </c>
      <c r="C64" s="265" t="s">
        <v>641</v>
      </c>
      <c r="D64" s="265" t="s">
        <v>1132</v>
      </c>
      <c r="E64" s="265" t="s">
        <v>1133</v>
      </c>
      <c r="F64" s="265" t="s">
        <v>1134</v>
      </c>
      <c r="G64" s="265" t="s">
        <v>1135</v>
      </c>
      <c r="H64" s="265" t="s">
        <v>1136</v>
      </c>
      <c r="I64" s="265" t="s">
        <v>1137</v>
      </c>
      <c r="J64" s="265" t="s">
        <v>1062</v>
      </c>
      <c r="K64" s="265" t="s">
        <v>1138</v>
      </c>
      <c r="L64" s="266">
        <v>421915156717</v>
      </c>
    </row>
    <row r="65" spans="1:12" ht="11.25">
      <c r="A65" s="263" t="s">
        <v>1139</v>
      </c>
      <c r="B65" s="267" t="s">
        <v>1140</v>
      </c>
      <c r="C65" s="265" t="s">
        <v>641</v>
      </c>
      <c r="D65" s="265" t="s">
        <v>651</v>
      </c>
      <c r="E65" s="265" t="s">
        <v>652</v>
      </c>
      <c r="F65" s="265" t="s">
        <v>653</v>
      </c>
      <c r="G65" s="265" t="s">
        <v>1141</v>
      </c>
      <c r="H65" s="265" t="s">
        <v>1142</v>
      </c>
      <c r="I65" s="265" t="s">
        <v>1143</v>
      </c>
      <c r="J65" s="265" t="s">
        <v>648</v>
      </c>
      <c r="K65" s="265" t="s">
        <v>1013</v>
      </c>
      <c r="L65" s="266">
        <v>421905294239</v>
      </c>
    </row>
    <row r="66" spans="1:12" ht="11.25">
      <c r="A66" s="263" t="s">
        <v>1144</v>
      </c>
      <c r="B66" s="267" t="s">
        <v>1145</v>
      </c>
      <c r="C66" s="265" t="s">
        <v>641</v>
      </c>
      <c r="D66" s="265" t="s">
        <v>651</v>
      </c>
      <c r="E66" s="265" t="s">
        <v>652</v>
      </c>
      <c r="F66" s="265" t="s">
        <v>653</v>
      </c>
      <c r="G66" s="265" t="s">
        <v>1146</v>
      </c>
      <c r="H66" s="268" t="s">
        <v>1147</v>
      </c>
      <c r="I66" s="265" t="s">
        <v>1148</v>
      </c>
      <c r="J66" s="265" t="s">
        <v>683</v>
      </c>
      <c r="K66" s="265" t="s">
        <v>1148</v>
      </c>
      <c r="L66" s="266">
        <v>421903409020</v>
      </c>
    </row>
    <row r="67" spans="1:12" ht="11.25">
      <c r="A67" s="263" t="s">
        <v>1149</v>
      </c>
      <c r="B67" s="267" t="s">
        <v>1150</v>
      </c>
      <c r="C67" s="265" t="s">
        <v>641</v>
      </c>
      <c r="D67" s="265" t="s">
        <v>651</v>
      </c>
      <c r="E67" s="265" t="s">
        <v>652</v>
      </c>
      <c r="F67" s="265" t="s">
        <v>653</v>
      </c>
      <c r="G67" s="265" t="s">
        <v>1151</v>
      </c>
      <c r="H67" s="265" t="s">
        <v>1152</v>
      </c>
      <c r="I67" s="265" t="s">
        <v>1153</v>
      </c>
      <c r="J67" s="265" t="s">
        <v>648</v>
      </c>
      <c r="K67" s="265" t="s">
        <v>1153</v>
      </c>
      <c r="L67" s="266">
        <v>421905648349</v>
      </c>
    </row>
    <row r="68" spans="1:12" ht="11.25">
      <c r="A68" s="263" t="s">
        <v>1154</v>
      </c>
      <c r="B68" s="267" t="s">
        <v>1155</v>
      </c>
      <c r="C68" s="265" t="s">
        <v>641</v>
      </c>
      <c r="D68" s="265" t="s">
        <v>651</v>
      </c>
      <c r="E68" s="265" t="s">
        <v>652</v>
      </c>
      <c r="F68" s="265" t="s">
        <v>653</v>
      </c>
      <c r="G68" s="265" t="s">
        <v>1156</v>
      </c>
      <c r="H68" s="265" t="s">
        <v>1157</v>
      </c>
      <c r="I68" s="265" t="s">
        <v>1158</v>
      </c>
      <c r="J68" s="265" t="s">
        <v>648</v>
      </c>
      <c r="K68" s="265" t="s">
        <v>1159</v>
      </c>
      <c r="L68" s="266">
        <v>421903452459</v>
      </c>
    </row>
    <row r="69" spans="1:12" ht="11.25">
      <c r="A69" s="263" t="s">
        <v>1160</v>
      </c>
      <c r="B69" s="267" t="s">
        <v>1161</v>
      </c>
      <c r="C69" s="265" t="s">
        <v>641</v>
      </c>
      <c r="D69" s="265" t="s">
        <v>1162</v>
      </c>
      <c r="E69" s="265" t="s">
        <v>652</v>
      </c>
      <c r="F69" s="265" t="s">
        <v>991</v>
      </c>
      <c r="G69" s="265" t="s">
        <v>1163</v>
      </c>
      <c r="H69" s="265" t="s">
        <v>1164</v>
      </c>
      <c r="I69" s="265" t="s">
        <v>1165</v>
      </c>
      <c r="J69" s="265" t="s">
        <v>1166</v>
      </c>
      <c r="K69" s="265" t="s">
        <v>1167</v>
      </c>
      <c r="L69" s="266">
        <v>421905278836</v>
      </c>
    </row>
    <row r="70" spans="1:12" ht="11.25">
      <c r="A70" s="263" t="s">
        <v>1168</v>
      </c>
      <c r="B70" s="264" t="s">
        <v>1169</v>
      </c>
      <c r="C70" s="265" t="s">
        <v>641</v>
      </c>
      <c r="D70" s="264" t="s">
        <v>651</v>
      </c>
      <c r="E70" s="264" t="s">
        <v>652</v>
      </c>
      <c r="F70" s="264" t="s">
        <v>653</v>
      </c>
      <c r="G70" s="264" t="s">
        <v>1170</v>
      </c>
      <c r="H70" s="264" t="s">
        <v>1171</v>
      </c>
      <c r="I70" s="264" t="s">
        <v>1172</v>
      </c>
      <c r="J70" s="264" t="s">
        <v>657</v>
      </c>
      <c r="K70" s="264" t="s">
        <v>1173</v>
      </c>
      <c r="L70" s="266">
        <v>421948726725</v>
      </c>
    </row>
    <row r="71" spans="1:12" ht="11.25">
      <c r="A71" s="263" t="s">
        <v>1174</v>
      </c>
      <c r="B71" s="267" t="s">
        <v>1175</v>
      </c>
      <c r="C71" s="265" t="s">
        <v>641</v>
      </c>
      <c r="D71" s="265" t="s">
        <v>651</v>
      </c>
      <c r="E71" s="265" t="s">
        <v>652</v>
      </c>
      <c r="F71" s="265" t="s">
        <v>653</v>
      </c>
      <c r="G71" s="265" t="s">
        <v>1176</v>
      </c>
      <c r="H71" s="265" t="s">
        <v>1177</v>
      </c>
      <c r="I71" s="265" t="s">
        <v>1178</v>
      </c>
      <c r="J71" s="265" t="s">
        <v>657</v>
      </c>
      <c r="K71" s="265" t="s">
        <v>1178</v>
      </c>
      <c r="L71" s="266">
        <v>421907194669</v>
      </c>
    </row>
    <row r="72" spans="1:12" ht="11.25">
      <c r="A72" s="263" t="s">
        <v>1179</v>
      </c>
      <c r="B72" s="267" t="s">
        <v>1180</v>
      </c>
      <c r="C72" s="265" t="s">
        <v>641</v>
      </c>
      <c r="D72" s="265" t="s">
        <v>1181</v>
      </c>
      <c r="E72" s="265" t="s">
        <v>1182</v>
      </c>
      <c r="F72" s="265" t="s">
        <v>793</v>
      </c>
      <c r="G72" s="265" t="s">
        <v>1183</v>
      </c>
      <c r="H72" s="265" t="s">
        <v>1184</v>
      </c>
      <c r="I72" s="265" t="s">
        <v>1185</v>
      </c>
      <c r="J72" s="265" t="s">
        <v>648</v>
      </c>
      <c r="K72" s="265" t="s">
        <v>1185</v>
      </c>
      <c r="L72" s="266">
        <v>421903712927</v>
      </c>
    </row>
    <row r="73" spans="1:12" ht="11.25">
      <c r="A73" s="263" t="s">
        <v>1186</v>
      </c>
      <c r="B73" s="267" t="s">
        <v>1187</v>
      </c>
      <c r="C73" s="265" t="s">
        <v>641</v>
      </c>
      <c r="D73" s="265" t="s">
        <v>1188</v>
      </c>
      <c r="E73" s="265" t="s">
        <v>652</v>
      </c>
      <c r="F73" s="265" t="s">
        <v>714</v>
      </c>
      <c r="G73" s="265" t="s">
        <v>1189</v>
      </c>
      <c r="H73" s="265" t="s">
        <v>1190</v>
      </c>
      <c r="I73" s="265" t="s">
        <v>1191</v>
      </c>
      <c r="J73" s="265" t="s">
        <v>648</v>
      </c>
      <c r="K73" s="265" t="s">
        <v>1191</v>
      </c>
      <c r="L73" s="266">
        <v>421905012032</v>
      </c>
    </row>
    <row r="74" spans="1:12" ht="11.25">
      <c r="A74" s="263" t="s">
        <v>1192</v>
      </c>
      <c r="B74" s="267" t="s">
        <v>1193</v>
      </c>
      <c r="C74" s="265" t="s">
        <v>641</v>
      </c>
      <c r="D74" s="265" t="s">
        <v>1194</v>
      </c>
      <c r="E74" s="265" t="s">
        <v>678</v>
      </c>
      <c r="F74" s="265" t="s">
        <v>1195</v>
      </c>
      <c r="G74" s="265" t="s">
        <v>1196</v>
      </c>
      <c r="H74" s="265" t="s">
        <v>1197</v>
      </c>
      <c r="I74" s="265" t="s">
        <v>1198</v>
      </c>
      <c r="J74" s="265" t="s">
        <v>657</v>
      </c>
      <c r="K74" s="265" t="s">
        <v>1198</v>
      </c>
      <c r="L74" s="266">
        <v>421905606229</v>
      </c>
    </row>
    <row r="75" spans="1:12" ht="11.25">
      <c r="A75" s="263" t="s">
        <v>1199</v>
      </c>
      <c r="B75" s="264" t="s">
        <v>1200</v>
      </c>
      <c r="C75" s="265" t="s">
        <v>641</v>
      </c>
      <c r="D75" s="264" t="s">
        <v>1201</v>
      </c>
      <c r="E75" s="264" t="s">
        <v>861</v>
      </c>
      <c r="F75" s="264" t="s">
        <v>862</v>
      </c>
      <c r="G75" s="264" t="s">
        <v>1202</v>
      </c>
      <c r="H75" s="264" t="s">
        <v>1203</v>
      </c>
      <c r="I75" s="264" t="s">
        <v>1204</v>
      </c>
      <c r="J75" s="264" t="s">
        <v>657</v>
      </c>
      <c r="K75" s="264" t="s">
        <v>1204</v>
      </c>
      <c r="L75" s="266">
        <v>421903406162</v>
      </c>
    </row>
    <row r="76" spans="1:12" ht="11.25">
      <c r="A76" s="263" t="s">
        <v>1205</v>
      </c>
      <c r="B76" s="267" t="s">
        <v>1206</v>
      </c>
      <c r="C76" s="265" t="s">
        <v>641</v>
      </c>
      <c r="D76" s="265" t="s">
        <v>1207</v>
      </c>
      <c r="E76" s="265" t="s">
        <v>669</v>
      </c>
      <c r="F76" s="265" t="s">
        <v>670</v>
      </c>
      <c r="G76" s="265" t="s">
        <v>1208</v>
      </c>
      <c r="H76" s="265" t="s">
        <v>1209</v>
      </c>
      <c r="I76" s="265" t="s">
        <v>1210</v>
      </c>
      <c r="J76" s="265" t="s">
        <v>648</v>
      </c>
      <c r="K76" s="265" t="s">
        <v>1211</v>
      </c>
      <c r="L76" s="266">
        <v>421239103125</v>
      </c>
    </row>
    <row r="77" spans="1:12" ht="11.25">
      <c r="A77" s="263" t="s">
        <v>1212</v>
      </c>
      <c r="B77" s="267" t="s">
        <v>1213</v>
      </c>
      <c r="C77" s="265" t="s">
        <v>641</v>
      </c>
      <c r="D77" s="265" t="s">
        <v>651</v>
      </c>
      <c r="E77" s="265" t="s">
        <v>652</v>
      </c>
      <c r="F77" s="265" t="s">
        <v>653</v>
      </c>
      <c r="G77" s="265" t="s">
        <v>1214</v>
      </c>
      <c r="H77" s="265" t="s">
        <v>1215</v>
      </c>
      <c r="I77" s="265" t="s">
        <v>1216</v>
      </c>
      <c r="J77" s="265" t="s">
        <v>657</v>
      </c>
      <c r="K77" s="265" t="s">
        <v>1216</v>
      </c>
      <c r="L77" s="266">
        <v>421907988343</v>
      </c>
    </row>
    <row r="78" spans="1:12" ht="11.25">
      <c r="A78" s="263" t="s">
        <v>1217</v>
      </c>
      <c r="B78" s="264" t="s">
        <v>1218</v>
      </c>
      <c r="C78" s="265" t="s">
        <v>641</v>
      </c>
      <c r="D78" s="264" t="s">
        <v>1219</v>
      </c>
      <c r="E78" s="264" t="s">
        <v>696</v>
      </c>
      <c r="F78" s="264" t="s">
        <v>862</v>
      </c>
      <c r="G78" s="264" t="s">
        <v>1220</v>
      </c>
      <c r="H78" s="264" t="s">
        <v>1221</v>
      </c>
      <c r="I78" s="264" t="s">
        <v>1222</v>
      </c>
      <c r="J78" s="264" t="s">
        <v>648</v>
      </c>
      <c r="K78" s="264" t="s">
        <v>1223</v>
      </c>
      <c r="L78" s="266">
        <v>421905762340</v>
      </c>
    </row>
    <row r="79" spans="1:12" ht="11.25">
      <c r="A79" s="263" t="s">
        <v>1224</v>
      </c>
      <c r="B79" s="267" t="s">
        <v>1225</v>
      </c>
      <c r="C79" s="265" t="s">
        <v>641</v>
      </c>
      <c r="D79" s="265" t="s">
        <v>1226</v>
      </c>
      <c r="E79" s="265" t="s">
        <v>669</v>
      </c>
      <c r="F79" s="265" t="s">
        <v>1227</v>
      </c>
      <c r="G79" s="265" t="s">
        <v>1228</v>
      </c>
      <c r="H79" s="265" t="s">
        <v>1229</v>
      </c>
      <c r="I79" s="265" t="s">
        <v>1230</v>
      </c>
      <c r="J79" s="265" t="s">
        <v>648</v>
      </c>
      <c r="K79" s="265" t="s">
        <v>1230</v>
      </c>
      <c r="L79" s="266">
        <v>421905504040</v>
      </c>
    </row>
    <row r="80" spans="1:12" ht="11.25">
      <c r="A80" s="263" t="s">
        <v>1231</v>
      </c>
      <c r="B80" s="267" t="s">
        <v>1232</v>
      </c>
      <c r="C80" s="265" t="s">
        <v>641</v>
      </c>
      <c r="D80" s="265" t="s">
        <v>651</v>
      </c>
      <c r="E80" s="265" t="s">
        <v>652</v>
      </c>
      <c r="F80" s="265" t="s">
        <v>653</v>
      </c>
      <c r="G80" s="265" t="s">
        <v>1233</v>
      </c>
      <c r="H80" s="265" t="s">
        <v>1234</v>
      </c>
      <c r="I80" s="265" t="s">
        <v>1235</v>
      </c>
      <c r="J80" s="265" t="s">
        <v>657</v>
      </c>
      <c r="K80" s="265" t="s">
        <v>1236</v>
      </c>
      <c r="L80" s="266">
        <v>421903475887</v>
      </c>
    </row>
    <row r="81" spans="1:12" ht="11.25">
      <c r="A81" s="263" t="s">
        <v>1237</v>
      </c>
      <c r="B81" s="267" t="s">
        <v>1238</v>
      </c>
      <c r="C81" s="265" t="s">
        <v>641</v>
      </c>
      <c r="D81" s="265" t="s">
        <v>1239</v>
      </c>
      <c r="E81" s="265" t="s">
        <v>808</v>
      </c>
      <c r="F81" s="265" t="s">
        <v>809</v>
      </c>
      <c r="G81" s="265" t="s">
        <v>1240</v>
      </c>
      <c r="H81" s="265" t="s">
        <v>1241</v>
      </c>
      <c r="I81" s="265" t="s">
        <v>1242</v>
      </c>
      <c r="J81" s="265" t="s">
        <v>648</v>
      </c>
      <c r="K81" s="265" t="s">
        <v>1243</v>
      </c>
      <c r="L81" s="266">
        <v>421903548845</v>
      </c>
    </row>
    <row r="82" spans="1:12" ht="11.25">
      <c r="A82" s="263" t="s">
        <v>1244</v>
      </c>
      <c r="B82" s="267" t="s">
        <v>1245</v>
      </c>
      <c r="C82" s="265" t="s">
        <v>641</v>
      </c>
      <c r="D82" s="265" t="s">
        <v>1045</v>
      </c>
      <c r="E82" s="265" t="s">
        <v>652</v>
      </c>
      <c r="F82" s="265" t="s">
        <v>1246</v>
      </c>
      <c r="G82" s="265" t="s">
        <v>1247</v>
      </c>
      <c r="H82" s="265" t="s">
        <v>1248</v>
      </c>
      <c r="I82" s="265" t="s">
        <v>1249</v>
      </c>
      <c r="J82" s="265" t="s">
        <v>648</v>
      </c>
      <c r="K82" s="265" t="s">
        <v>1250</v>
      </c>
      <c r="L82" s="266">
        <v>421903584992</v>
      </c>
    </row>
    <row r="83" spans="1:12" ht="11.25">
      <c r="A83" s="263" t="s">
        <v>1251</v>
      </c>
      <c r="B83" s="264" t="s">
        <v>1252</v>
      </c>
      <c r="C83" s="265" t="s">
        <v>641</v>
      </c>
      <c r="D83" s="264" t="s">
        <v>1253</v>
      </c>
      <c r="E83" s="264" t="s">
        <v>678</v>
      </c>
      <c r="F83" s="264" t="s">
        <v>679</v>
      </c>
      <c r="G83" s="264" t="s">
        <v>1254</v>
      </c>
      <c r="H83" s="264" t="s">
        <v>1255</v>
      </c>
      <c r="I83" s="264" t="s">
        <v>1256</v>
      </c>
      <c r="J83" s="264" t="s">
        <v>657</v>
      </c>
      <c r="K83" s="264" t="s">
        <v>1256</v>
      </c>
      <c r="L83" s="266">
        <v>421905978516</v>
      </c>
    </row>
    <row r="84" spans="1:12" ht="11.25">
      <c r="A84" s="263" t="s">
        <v>1257</v>
      </c>
      <c r="B84" s="267" t="s">
        <v>1258</v>
      </c>
      <c r="C84" s="265" t="s">
        <v>641</v>
      </c>
      <c r="D84" s="265" t="s">
        <v>1259</v>
      </c>
      <c r="E84" s="265" t="s">
        <v>678</v>
      </c>
      <c r="F84" s="265" t="s">
        <v>1260</v>
      </c>
      <c r="G84" s="265" t="s">
        <v>1261</v>
      </c>
      <c r="H84" s="265" t="s">
        <v>1262</v>
      </c>
      <c r="I84" s="265" t="s">
        <v>1263</v>
      </c>
      <c r="J84" s="265" t="s">
        <v>657</v>
      </c>
      <c r="K84" s="265" t="s">
        <v>1263</v>
      </c>
      <c r="L84" s="266"/>
    </row>
    <row r="85" spans="1:12" ht="11.25">
      <c r="A85" s="263" t="s">
        <v>1264</v>
      </c>
      <c r="B85" s="264" t="s">
        <v>1265</v>
      </c>
      <c r="C85" s="265" t="s">
        <v>641</v>
      </c>
      <c r="D85" s="264" t="s">
        <v>1266</v>
      </c>
      <c r="E85" s="264" t="s">
        <v>808</v>
      </c>
      <c r="F85" s="264" t="s">
        <v>1267</v>
      </c>
      <c r="G85" s="264" t="s">
        <v>1268</v>
      </c>
      <c r="H85" s="264" t="s">
        <v>1269</v>
      </c>
      <c r="I85" s="264" t="s">
        <v>1270</v>
      </c>
      <c r="J85" s="264" t="s">
        <v>1271</v>
      </c>
      <c r="K85" s="264" t="s">
        <v>1272</v>
      </c>
      <c r="L85" s="266">
        <v>421918711548</v>
      </c>
    </row>
    <row r="86" spans="1:12" ht="11.25">
      <c r="A86" s="263" t="s">
        <v>1273</v>
      </c>
      <c r="B86" s="267" t="s">
        <v>1274</v>
      </c>
      <c r="C86" s="265" t="s">
        <v>641</v>
      </c>
      <c r="D86" s="265" t="s">
        <v>1275</v>
      </c>
      <c r="E86" s="265" t="s">
        <v>1276</v>
      </c>
      <c r="F86" s="265" t="s">
        <v>1277</v>
      </c>
      <c r="G86" s="265" t="s">
        <v>1278</v>
      </c>
      <c r="H86" s="265" t="s">
        <v>1279</v>
      </c>
      <c r="I86" s="265" t="s">
        <v>1280</v>
      </c>
      <c r="J86" s="265" t="s">
        <v>657</v>
      </c>
      <c r="K86" s="265" t="s">
        <v>1280</v>
      </c>
      <c r="L86" s="266">
        <v>421903601379</v>
      </c>
    </row>
    <row r="87" spans="1:12" ht="11.25">
      <c r="A87" s="263" t="s">
        <v>1281</v>
      </c>
      <c r="B87" s="267" t="s">
        <v>1282</v>
      </c>
      <c r="C87" s="265" t="s">
        <v>641</v>
      </c>
      <c r="D87" s="265" t="s">
        <v>1283</v>
      </c>
      <c r="E87" s="265" t="s">
        <v>652</v>
      </c>
      <c r="F87" s="265" t="s">
        <v>1284</v>
      </c>
      <c r="G87" s="265" t="s">
        <v>1285</v>
      </c>
      <c r="H87" s="265" t="s">
        <v>1286</v>
      </c>
      <c r="I87" s="265" t="s">
        <v>787</v>
      </c>
      <c r="J87" s="265" t="s">
        <v>657</v>
      </c>
      <c r="K87" s="265" t="s">
        <v>1287</v>
      </c>
      <c r="L87" s="266">
        <v>421905245825</v>
      </c>
    </row>
    <row r="88" spans="1:12" ht="11.25">
      <c r="A88" s="263" t="s">
        <v>1288</v>
      </c>
      <c r="B88" s="267" t="s">
        <v>1289</v>
      </c>
      <c r="C88" s="265" t="s">
        <v>641</v>
      </c>
      <c r="D88" s="265" t="s">
        <v>1290</v>
      </c>
      <c r="E88" s="265" t="s">
        <v>1030</v>
      </c>
      <c r="F88" s="265" t="s">
        <v>1291</v>
      </c>
      <c r="G88" s="265" t="s">
        <v>1292</v>
      </c>
      <c r="H88" s="265" t="s">
        <v>1293</v>
      </c>
      <c r="I88" s="265" t="s">
        <v>1294</v>
      </c>
      <c r="J88" s="265" t="s">
        <v>648</v>
      </c>
      <c r="K88" s="265" t="s">
        <v>1295</v>
      </c>
      <c r="L88" s="266">
        <v>421905431727</v>
      </c>
    </row>
    <row r="89" spans="1:12" ht="11.25">
      <c r="A89" s="263" t="s">
        <v>1296</v>
      </c>
      <c r="B89" s="267" t="s">
        <v>1297</v>
      </c>
      <c r="C89" s="265" t="s">
        <v>641</v>
      </c>
      <c r="D89" s="265" t="s">
        <v>651</v>
      </c>
      <c r="E89" s="265" t="s">
        <v>652</v>
      </c>
      <c r="F89" s="265" t="s">
        <v>653</v>
      </c>
      <c r="G89" s="265" t="s">
        <v>1298</v>
      </c>
      <c r="H89" s="265" t="s">
        <v>1299</v>
      </c>
      <c r="I89" s="265" t="s">
        <v>1300</v>
      </c>
      <c r="J89" s="265" t="s">
        <v>648</v>
      </c>
      <c r="K89" s="265" t="s">
        <v>1301</v>
      </c>
      <c r="L89" s="266">
        <v>421903363993</v>
      </c>
    </row>
    <row r="90" spans="1:12" ht="11.25">
      <c r="A90" s="263" t="s">
        <v>1302</v>
      </c>
      <c r="B90" s="267" t="s">
        <v>1303</v>
      </c>
      <c r="C90" s="265" t="s">
        <v>641</v>
      </c>
      <c r="D90" s="265" t="s">
        <v>1304</v>
      </c>
      <c r="E90" s="265" t="s">
        <v>652</v>
      </c>
      <c r="F90" s="265" t="s">
        <v>991</v>
      </c>
      <c r="G90" s="265" t="s">
        <v>1305</v>
      </c>
      <c r="H90" s="265" t="s">
        <v>1306</v>
      </c>
      <c r="I90" s="265" t="s">
        <v>1307</v>
      </c>
      <c r="J90" s="265" t="s">
        <v>648</v>
      </c>
      <c r="K90" s="265" t="s">
        <v>1308</v>
      </c>
      <c r="L90" s="266">
        <v>421903740961</v>
      </c>
    </row>
    <row r="91" spans="1:12" ht="11.25">
      <c r="A91" s="263" t="s">
        <v>1309</v>
      </c>
      <c r="B91" s="267" t="s">
        <v>1310</v>
      </c>
      <c r="C91" s="265" t="s">
        <v>641</v>
      </c>
      <c r="D91" s="265" t="s">
        <v>1311</v>
      </c>
      <c r="E91" s="265" t="s">
        <v>652</v>
      </c>
      <c r="F91" s="265" t="s">
        <v>688</v>
      </c>
      <c r="G91" s="265" t="s">
        <v>1312</v>
      </c>
      <c r="H91" s="265" t="s">
        <v>1313</v>
      </c>
      <c r="I91" s="265" t="s">
        <v>1314</v>
      </c>
      <c r="J91" s="265" t="s">
        <v>648</v>
      </c>
      <c r="K91" s="265" t="s">
        <v>1315</v>
      </c>
      <c r="L91" s="266">
        <v>421904700522</v>
      </c>
    </row>
    <row r="92" spans="1:12" ht="11.25">
      <c r="A92" s="263" t="s">
        <v>1316</v>
      </c>
      <c r="B92" s="267" t="s">
        <v>1317</v>
      </c>
      <c r="C92" s="265" t="s">
        <v>641</v>
      </c>
      <c r="D92" s="265" t="s">
        <v>651</v>
      </c>
      <c r="E92" s="265" t="s">
        <v>652</v>
      </c>
      <c r="F92" s="265" t="s">
        <v>1318</v>
      </c>
      <c r="G92" s="265" t="s">
        <v>1319</v>
      </c>
      <c r="H92" s="265" t="s">
        <v>1320</v>
      </c>
      <c r="I92" s="265" t="s">
        <v>1321</v>
      </c>
      <c r="J92" s="265" t="s">
        <v>657</v>
      </c>
      <c r="K92" s="265" t="s">
        <v>1322</v>
      </c>
      <c r="L92" s="266">
        <v>421908733141</v>
      </c>
    </row>
    <row r="93" spans="1:12" ht="11.25">
      <c r="A93" s="263" t="s">
        <v>1323</v>
      </c>
      <c r="B93" s="267" t="s">
        <v>1324</v>
      </c>
      <c r="C93" s="265" t="s">
        <v>641</v>
      </c>
      <c r="D93" s="265" t="s">
        <v>1325</v>
      </c>
      <c r="E93" s="265" t="s">
        <v>652</v>
      </c>
      <c r="F93" s="265" t="s">
        <v>653</v>
      </c>
      <c r="G93" s="265" t="s">
        <v>1326</v>
      </c>
      <c r="H93" s="265" t="s">
        <v>1327</v>
      </c>
      <c r="I93" s="265" t="s">
        <v>1328</v>
      </c>
      <c r="J93" s="265" t="s">
        <v>1329</v>
      </c>
      <c r="K93" s="265" t="s">
        <v>1330</v>
      </c>
      <c r="L93" s="266">
        <v>421917476268</v>
      </c>
    </row>
    <row r="94" spans="1:12" ht="11.25">
      <c r="A94" s="263" t="s">
        <v>1331</v>
      </c>
      <c r="B94" s="267" t="s">
        <v>1332</v>
      </c>
      <c r="C94" s="265" t="s">
        <v>641</v>
      </c>
      <c r="D94" s="265" t="s">
        <v>1333</v>
      </c>
      <c r="E94" s="265" t="s">
        <v>722</v>
      </c>
      <c r="F94" s="265" t="s">
        <v>723</v>
      </c>
      <c r="G94" s="265" t="s">
        <v>1334</v>
      </c>
      <c r="H94" s="265" t="s">
        <v>1335</v>
      </c>
      <c r="I94" s="265" t="s">
        <v>1336</v>
      </c>
      <c r="J94" s="265" t="s">
        <v>683</v>
      </c>
      <c r="K94" s="265" t="s">
        <v>1336</v>
      </c>
      <c r="L94" s="266">
        <v>421905257791</v>
      </c>
    </row>
    <row r="95" spans="1:12" ht="11.25">
      <c r="A95" s="263" t="s">
        <v>1337</v>
      </c>
      <c r="B95" s="267" t="s">
        <v>1338</v>
      </c>
      <c r="C95" s="265" t="s">
        <v>641</v>
      </c>
      <c r="D95" s="265" t="s">
        <v>1339</v>
      </c>
      <c r="E95" s="265" t="s">
        <v>918</v>
      </c>
      <c r="F95" s="265" t="s">
        <v>919</v>
      </c>
      <c r="G95" s="265" t="s">
        <v>1340</v>
      </c>
      <c r="H95" s="265" t="s">
        <v>1341</v>
      </c>
      <c r="I95" s="265" t="s">
        <v>1342</v>
      </c>
      <c r="J95" s="265" t="s">
        <v>648</v>
      </c>
      <c r="K95" s="265" t="s">
        <v>1343</v>
      </c>
      <c r="L95" s="266">
        <v>421911323487</v>
      </c>
    </row>
    <row r="96" spans="1:12" ht="11.25">
      <c r="A96" s="263" t="s">
        <v>1344</v>
      </c>
      <c r="B96" s="267" t="s">
        <v>1345</v>
      </c>
      <c r="C96" s="265" t="s">
        <v>641</v>
      </c>
      <c r="D96" s="265" t="s">
        <v>1346</v>
      </c>
      <c r="E96" s="265" t="s">
        <v>760</v>
      </c>
      <c r="F96" s="265" t="s">
        <v>761</v>
      </c>
      <c r="G96" s="265" t="s">
        <v>1347</v>
      </c>
      <c r="H96" s="265" t="s">
        <v>1348</v>
      </c>
      <c r="I96" s="265" t="s">
        <v>1349</v>
      </c>
      <c r="J96" s="265" t="s">
        <v>657</v>
      </c>
      <c r="K96" s="265" t="s">
        <v>1350</v>
      </c>
      <c r="L96" s="266">
        <v>421903262626</v>
      </c>
    </row>
    <row r="97" spans="1:12" ht="11.25">
      <c r="A97" s="263" t="s">
        <v>1351</v>
      </c>
      <c r="B97" s="267" t="s">
        <v>1352</v>
      </c>
      <c r="C97" s="265" t="s">
        <v>641</v>
      </c>
      <c r="D97" s="265" t="s">
        <v>651</v>
      </c>
      <c r="E97" s="265" t="s">
        <v>652</v>
      </c>
      <c r="F97" s="265" t="s">
        <v>653</v>
      </c>
      <c r="G97" s="265" t="s">
        <v>1353</v>
      </c>
      <c r="H97" s="265" t="s">
        <v>1354</v>
      </c>
      <c r="I97" s="265" t="s">
        <v>1355</v>
      </c>
      <c r="J97" s="265" t="s">
        <v>1166</v>
      </c>
      <c r="K97" s="265" t="s">
        <v>1356</v>
      </c>
      <c r="L97" s="266">
        <v>421911395727</v>
      </c>
    </row>
    <row r="98" spans="1:12" ht="11.25">
      <c r="A98" s="263" t="s">
        <v>1357</v>
      </c>
      <c r="B98" s="267" t="s">
        <v>1358</v>
      </c>
      <c r="C98" s="265" t="s">
        <v>641</v>
      </c>
      <c r="D98" s="265" t="s">
        <v>1325</v>
      </c>
      <c r="E98" s="265" t="s">
        <v>652</v>
      </c>
      <c r="F98" s="265" t="s">
        <v>653</v>
      </c>
      <c r="G98" s="265" t="s">
        <v>1359</v>
      </c>
      <c r="H98" s="265" t="s">
        <v>1360</v>
      </c>
      <c r="I98" s="265" t="s">
        <v>1361</v>
      </c>
      <c r="J98" s="265" t="s">
        <v>648</v>
      </c>
      <c r="K98" s="265" t="s">
        <v>1362</v>
      </c>
      <c r="L98" s="266">
        <v>421905305338</v>
      </c>
    </row>
    <row r="99" spans="1:12" ht="11.25">
      <c r="A99" s="263" t="s">
        <v>1363</v>
      </c>
      <c r="B99" s="267" t="s">
        <v>1364</v>
      </c>
      <c r="C99" s="265" t="s">
        <v>641</v>
      </c>
      <c r="D99" s="265" t="s">
        <v>651</v>
      </c>
      <c r="E99" s="265" t="s">
        <v>652</v>
      </c>
      <c r="F99" s="265" t="s">
        <v>653</v>
      </c>
      <c r="G99" s="265" t="s">
        <v>1365</v>
      </c>
      <c r="H99" s="265" t="s">
        <v>1366</v>
      </c>
      <c r="I99" s="265" t="s">
        <v>1367</v>
      </c>
      <c r="J99" s="265" t="s">
        <v>648</v>
      </c>
      <c r="K99" s="265" t="s">
        <v>1367</v>
      </c>
      <c r="L99" s="266">
        <v>421908979442</v>
      </c>
    </row>
    <row r="100" spans="1:12" ht="11.25">
      <c r="A100" s="263" t="s">
        <v>1368</v>
      </c>
      <c r="B100" s="267" t="s">
        <v>1369</v>
      </c>
      <c r="C100" s="265" t="s">
        <v>641</v>
      </c>
      <c r="D100" s="265" t="s">
        <v>1003</v>
      </c>
      <c r="E100" s="265" t="s">
        <v>652</v>
      </c>
      <c r="F100" s="265" t="s">
        <v>991</v>
      </c>
      <c r="G100" s="265" t="s">
        <v>1370</v>
      </c>
      <c r="H100" s="265" t="s">
        <v>1371</v>
      </c>
      <c r="I100" s="265" t="s">
        <v>1372</v>
      </c>
      <c r="J100" s="265" t="s">
        <v>648</v>
      </c>
      <c r="K100" s="265" t="s">
        <v>1373</v>
      </c>
      <c r="L100" s="266">
        <v>421903708275</v>
      </c>
    </row>
    <row r="101" spans="1:12" ht="11.25">
      <c r="A101" s="263" t="s">
        <v>1374</v>
      </c>
      <c r="B101" s="267" t="s">
        <v>1375</v>
      </c>
      <c r="C101" s="265" t="s">
        <v>641</v>
      </c>
      <c r="D101" s="265" t="s">
        <v>651</v>
      </c>
      <c r="E101" s="265" t="s">
        <v>652</v>
      </c>
      <c r="F101" s="265" t="s">
        <v>653</v>
      </c>
      <c r="G101" s="265" t="s">
        <v>1376</v>
      </c>
      <c r="H101" s="265" t="s">
        <v>1377</v>
      </c>
      <c r="I101" s="265" t="s">
        <v>1378</v>
      </c>
      <c r="J101" s="265" t="s">
        <v>657</v>
      </c>
      <c r="K101" s="265" t="s">
        <v>1379</v>
      </c>
      <c r="L101" s="266">
        <v>421918529304</v>
      </c>
    </row>
    <row r="102" spans="1:12" ht="11.25">
      <c r="A102" s="263" t="s">
        <v>1380</v>
      </c>
      <c r="B102" s="267" t="s">
        <v>1381</v>
      </c>
      <c r="C102" s="265" t="s">
        <v>641</v>
      </c>
      <c r="D102" s="265" t="s">
        <v>651</v>
      </c>
      <c r="E102" s="265" t="s">
        <v>652</v>
      </c>
      <c r="F102" s="265" t="s">
        <v>653</v>
      </c>
      <c r="G102" s="265" t="s">
        <v>1382</v>
      </c>
      <c r="H102" s="265" t="s">
        <v>1383</v>
      </c>
      <c r="I102" s="265" t="s">
        <v>1384</v>
      </c>
      <c r="J102" s="265" t="s">
        <v>657</v>
      </c>
      <c r="K102" s="265" t="s">
        <v>1385</v>
      </c>
      <c r="L102" s="266">
        <v>421910724933</v>
      </c>
    </row>
    <row r="103" spans="1:12" ht="11.25">
      <c r="A103" s="263" t="s">
        <v>1386</v>
      </c>
      <c r="B103" s="267" t="s">
        <v>1387</v>
      </c>
      <c r="C103" s="265" t="s">
        <v>641</v>
      </c>
      <c r="D103" s="265" t="s">
        <v>651</v>
      </c>
      <c r="E103" s="265" t="s">
        <v>652</v>
      </c>
      <c r="F103" s="265" t="s">
        <v>653</v>
      </c>
      <c r="G103" s="265" t="s">
        <v>1388</v>
      </c>
      <c r="H103" s="265" t="s">
        <v>1389</v>
      </c>
      <c r="I103" s="265" t="s">
        <v>1390</v>
      </c>
      <c r="J103" s="265" t="s">
        <v>648</v>
      </c>
      <c r="K103" s="265" t="s">
        <v>1391</v>
      </c>
      <c r="L103" s="266">
        <v>421903692095</v>
      </c>
    </row>
    <row r="104" spans="1:12" ht="11.25">
      <c r="A104" s="263" t="s">
        <v>1392</v>
      </c>
      <c r="B104" s="267" t="s">
        <v>1393</v>
      </c>
      <c r="C104" s="265" t="s">
        <v>641</v>
      </c>
      <c r="D104" s="265" t="s">
        <v>651</v>
      </c>
      <c r="E104" s="265" t="s">
        <v>652</v>
      </c>
      <c r="F104" s="265" t="s">
        <v>653</v>
      </c>
      <c r="G104" s="265" t="s">
        <v>1394</v>
      </c>
      <c r="H104" s="265" t="s">
        <v>1395</v>
      </c>
      <c r="I104" s="265" t="s">
        <v>1396</v>
      </c>
      <c r="J104" s="265" t="s">
        <v>648</v>
      </c>
      <c r="K104" s="265" t="s">
        <v>1397</v>
      </c>
      <c r="L104" s="266">
        <v>421915499077</v>
      </c>
    </row>
    <row r="105" spans="1:12" ht="11.25">
      <c r="A105" s="263" t="s">
        <v>1398</v>
      </c>
      <c r="B105" s="267" t="s">
        <v>1399</v>
      </c>
      <c r="C105" s="265" t="s">
        <v>641</v>
      </c>
      <c r="D105" s="265" t="s">
        <v>1400</v>
      </c>
      <c r="E105" s="265" t="s">
        <v>652</v>
      </c>
      <c r="F105" s="265" t="s">
        <v>991</v>
      </c>
      <c r="G105" s="265" t="s">
        <v>1401</v>
      </c>
      <c r="H105" s="265" t="s">
        <v>1402</v>
      </c>
      <c r="I105" s="265" t="s">
        <v>1403</v>
      </c>
      <c r="J105" s="265" t="s">
        <v>1404</v>
      </c>
      <c r="K105" s="265" t="s">
        <v>1403</v>
      </c>
      <c r="L105" s="266">
        <v>421918234856</v>
      </c>
    </row>
    <row r="106" spans="1:12" ht="11.25">
      <c r="A106" s="263" t="s">
        <v>1405</v>
      </c>
      <c r="B106" s="264" t="s">
        <v>1406</v>
      </c>
      <c r="C106" s="265" t="s">
        <v>641</v>
      </c>
      <c r="D106" s="264" t="s">
        <v>1407</v>
      </c>
      <c r="E106" s="264" t="s">
        <v>669</v>
      </c>
      <c r="F106" s="264" t="s">
        <v>1408</v>
      </c>
      <c r="G106" s="264" t="s">
        <v>1409</v>
      </c>
      <c r="H106" s="264" t="s">
        <v>1410</v>
      </c>
      <c r="I106" s="264" t="s">
        <v>1411</v>
      </c>
      <c r="J106" s="264" t="s">
        <v>648</v>
      </c>
      <c r="K106" s="264" t="s">
        <v>1411</v>
      </c>
      <c r="L106" s="266">
        <v>421915902632</v>
      </c>
    </row>
    <row r="107" spans="1:12" ht="11.25">
      <c r="A107" s="263" t="s">
        <v>1412</v>
      </c>
      <c r="B107" s="267" t="s">
        <v>1413</v>
      </c>
      <c r="C107" s="265" t="s">
        <v>641</v>
      </c>
      <c r="D107" s="265" t="s">
        <v>651</v>
      </c>
      <c r="E107" s="265" t="s">
        <v>652</v>
      </c>
      <c r="F107" s="265" t="s">
        <v>653</v>
      </c>
      <c r="G107" s="265" t="s">
        <v>1414</v>
      </c>
      <c r="H107" s="265" t="s">
        <v>1415</v>
      </c>
      <c r="I107" s="265" t="s">
        <v>1416</v>
      </c>
      <c r="J107" s="265" t="s">
        <v>657</v>
      </c>
      <c r="K107" s="265" t="s">
        <v>1417</v>
      </c>
      <c r="L107" s="266">
        <v>421905650170</v>
      </c>
    </row>
    <row r="108" spans="1:12" ht="11.25">
      <c r="A108" s="263" t="s">
        <v>1418</v>
      </c>
      <c r="B108" s="267" t="s">
        <v>1419</v>
      </c>
      <c r="C108" s="265" t="s">
        <v>641</v>
      </c>
      <c r="D108" s="265" t="s">
        <v>651</v>
      </c>
      <c r="E108" s="265" t="s">
        <v>652</v>
      </c>
      <c r="F108" s="265" t="s">
        <v>653</v>
      </c>
      <c r="G108" s="265" t="s">
        <v>1420</v>
      </c>
      <c r="H108" s="265" t="s">
        <v>1421</v>
      </c>
      <c r="I108" s="265" t="s">
        <v>1422</v>
      </c>
      <c r="J108" s="265" t="s">
        <v>657</v>
      </c>
      <c r="K108" s="265" t="s">
        <v>1423</v>
      </c>
      <c r="L108" s="266">
        <v>421903636503</v>
      </c>
    </row>
    <row r="109" spans="1:12" ht="11.25">
      <c r="A109" s="263" t="s">
        <v>1424</v>
      </c>
      <c r="B109" s="267" t="s">
        <v>1425</v>
      </c>
      <c r="C109" s="265" t="s">
        <v>641</v>
      </c>
      <c r="D109" s="265" t="s">
        <v>1426</v>
      </c>
      <c r="E109" s="265" t="s">
        <v>652</v>
      </c>
      <c r="F109" s="265" t="s">
        <v>1427</v>
      </c>
      <c r="G109" s="265" t="s">
        <v>1428</v>
      </c>
      <c r="H109" s="265" t="s">
        <v>1429</v>
      </c>
      <c r="I109" s="265" t="s">
        <v>1430</v>
      </c>
      <c r="J109" s="265" t="s">
        <v>657</v>
      </c>
      <c r="K109" s="265" t="s">
        <v>1431</v>
      </c>
      <c r="L109" s="266">
        <v>421918555519</v>
      </c>
    </row>
    <row r="110" spans="1:12" ht="11.25">
      <c r="A110" s="263" t="s">
        <v>1432</v>
      </c>
      <c r="B110" s="267" t="s">
        <v>1433</v>
      </c>
      <c r="C110" s="265" t="s">
        <v>641</v>
      </c>
      <c r="D110" s="265" t="s">
        <v>1434</v>
      </c>
      <c r="E110" s="265" t="s">
        <v>1435</v>
      </c>
      <c r="F110" s="265" t="s">
        <v>1436</v>
      </c>
      <c r="G110" s="265" t="s">
        <v>1437</v>
      </c>
      <c r="H110" s="265" t="s">
        <v>1438</v>
      </c>
      <c r="I110" s="265" t="s">
        <v>1439</v>
      </c>
      <c r="J110" s="265" t="s">
        <v>648</v>
      </c>
      <c r="K110" s="265" t="s">
        <v>1439</v>
      </c>
      <c r="L110" s="266">
        <v>421905486716</v>
      </c>
    </row>
    <row r="111" spans="1:12" ht="11.25">
      <c r="A111" s="263" t="s">
        <v>1440</v>
      </c>
      <c r="B111" s="264" t="s">
        <v>1441</v>
      </c>
      <c r="C111" s="265" t="s">
        <v>641</v>
      </c>
      <c r="D111" s="264" t="s">
        <v>1442</v>
      </c>
      <c r="E111" s="264" t="s">
        <v>1443</v>
      </c>
      <c r="F111" s="264" t="s">
        <v>1444</v>
      </c>
      <c r="G111" s="264" t="s">
        <v>1445</v>
      </c>
      <c r="H111" s="264" t="s">
        <v>1446</v>
      </c>
      <c r="I111" s="264" t="s">
        <v>1447</v>
      </c>
      <c r="J111" s="264" t="s">
        <v>648</v>
      </c>
      <c r="K111" s="264" t="s">
        <v>1447</v>
      </c>
      <c r="L111" s="266">
        <v>421905533719</v>
      </c>
    </row>
    <row r="112" spans="1:12" ht="11.25">
      <c r="A112" s="263" t="s">
        <v>1448</v>
      </c>
      <c r="B112" s="267" t="s">
        <v>1449</v>
      </c>
      <c r="C112" s="265" t="s">
        <v>641</v>
      </c>
      <c r="D112" s="265" t="s">
        <v>1450</v>
      </c>
      <c r="E112" s="265" t="s">
        <v>1451</v>
      </c>
      <c r="F112" s="265" t="s">
        <v>1452</v>
      </c>
      <c r="G112" s="265" t="s">
        <v>1453</v>
      </c>
      <c r="H112" s="265" t="s">
        <v>1454</v>
      </c>
      <c r="I112" s="265" t="s">
        <v>1455</v>
      </c>
      <c r="J112" s="265" t="s">
        <v>648</v>
      </c>
      <c r="K112" s="265" t="s">
        <v>1455</v>
      </c>
      <c r="L112" s="266">
        <v>421905235472</v>
      </c>
    </row>
    <row r="113" spans="1:12" ht="11.25">
      <c r="A113" s="263" t="s">
        <v>1456</v>
      </c>
      <c r="B113" s="267" t="s">
        <v>1457</v>
      </c>
      <c r="C113" s="265" t="s">
        <v>641</v>
      </c>
      <c r="D113" s="265" t="s">
        <v>1458</v>
      </c>
      <c r="E113" s="265" t="s">
        <v>842</v>
      </c>
      <c r="F113" s="265" t="s">
        <v>843</v>
      </c>
      <c r="G113" s="265" t="s">
        <v>1459</v>
      </c>
      <c r="H113" s="265" t="s">
        <v>1460</v>
      </c>
      <c r="I113" s="265" t="s">
        <v>1461</v>
      </c>
      <c r="J113" s="265" t="s">
        <v>657</v>
      </c>
      <c r="K113" s="265" t="s">
        <v>1462</v>
      </c>
      <c r="L113" s="266">
        <v>421905970041</v>
      </c>
    </row>
    <row r="114" spans="1:12" ht="11.25">
      <c r="A114" s="263" t="s">
        <v>1463</v>
      </c>
      <c r="B114" s="264" t="s">
        <v>1464</v>
      </c>
      <c r="C114" s="265" t="s">
        <v>641</v>
      </c>
      <c r="D114" s="264" t="s">
        <v>1465</v>
      </c>
      <c r="E114" s="264" t="s">
        <v>1466</v>
      </c>
      <c r="F114" s="264" t="s">
        <v>1467</v>
      </c>
      <c r="G114" s="264" t="s">
        <v>1468</v>
      </c>
      <c r="H114" s="264" t="s">
        <v>1469</v>
      </c>
      <c r="I114" s="264" t="s">
        <v>1470</v>
      </c>
      <c r="J114" s="264" t="s">
        <v>648</v>
      </c>
      <c r="K114" s="264" t="s">
        <v>1470</v>
      </c>
      <c r="L114" s="266">
        <v>421908553335</v>
      </c>
    </row>
    <row r="115" spans="1:12" ht="11.25">
      <c r="A115" s="263" t="s">
        <v>1471</v>
      </c>
      <c r="B115" s="267" t="s">
        <v>1472</v>
      </c>
      <c r="C115" s="265" t="s">
        <v>641</v>
      </c>
      <c r="D115" s="265" t="s">
        <v>1473</v>
      </c>
      <c r="E115" s="265" t="s">
        <v>652</v>
      </c>
      <c r="F115" s="265" t="s">
        <v>688</v>
      </c>
      <c r="G115" s="265" t="s">
        <v>1474</v>
      </c>
      <c r="H115" s="265" t="s">
        <v>1475</v>
      </c>
      <c r="I115" s="265" t="s">
        <v>1476</v>
      </c>
      <c r="J115" s="265" t="s">
        <v>648</v>
      </c>
      <c r="K115" s="265" t="s">
        <v>1477</v>
      </c>
      <c r="L115" s="266">
        <v>421915949727</v>
      </c>
    </row>
    <row r="116" spans="1:12" ht="11.25">
      <c r="A116" s="263" t="s">
        <v>1478</v>
      </c>
      <c r="B116" s="267" t="s">
        <v>1479</v>
      </c>
      <c r="C116" s="265" t="s">
        <v>641</v>
      </c>
      <c r="D116" s="265" t="s">
        <v>1259</v>
      </c>
      <c r="E116" s="265" t="s">
        <v>678</v>
      </c>
      <c r="F116" s="265" t="s">
        <v>1260</v>
      </c>
      <c r="G116" s="265" t="s">
        <v>1480</v>
      </c>
      <c r="H116" s="265" t="s">
        <v>1481</v>
      </c>
      <c r="I116" s="265" t="s">
        <v>1263</v>
      </c>
      <c r="J116" s="265" t="s">
        <v>657</v>
      </c>
      <c r="K116" s="265" t="s">
        <v>1263</v>
      </c>
      <c r="L116" s="266">
        <v>421905788436</v>
      </c>
    </row>
    <row r="117" spans="1:12" ht="11.25">
      <c r="A117" s="263" t="s">
        <v>1482</v>
      </c>
      <c r="B117" s="267" t="s">
        <v>1483</v>
      </c>
      <c r="C117" s="265" t="s">
        <v>641</v>
      </c>
      <c r="D117" s="265" t="s">
        <v>651</v>
      </c>
      <c r="E117" s="265" t="s">
        <v>652</v>
      </c>
      <c r="F117" s="265" t="s">
        <v>653</v>
      </c>
      <c r="G117" s="265" t="s">
        <v>1484</v>
      </c>
      <c r="H117" s="265" t="s">
        <v>1485</v>
      </c>
      <c r="I117" s="265" t="s">
        <v>1486</v>
      </c>
      <c r="J117" s="265" t="s">
        <v>657</v>
      </c>
      <c r="K117" s="265" t="s">
        <v>1487</v>
      </c>
      <c r="L117" s="266">
        <v>421905712830</v>
      </c>
    </row>
    <row r="118" spans="1:12" ht="11.25">
      <c r="A118" s="263" t="s">
        <v>1488</v>
      </c>
      <c r="B118" s="267" t="s">
        <v>1489</v>
      </c>
      <c r="C118" s="265" t="s">
        <v>641</v>
      </c>
      <c r="D118" s="265" t="s">
        <v>1490</v>
      </c>
      <c r="E118" s="265" t="s">
        <v>652</v>
      </c>
      <c r="F118" s="265" t="s">
        <v>1491</v>
      </c>
      <c r="G118" s="265" t="s">
        <v>1492</v>
      </c>
      <c r="H118" s="265" t="s">
        <v>1493</v>
      </c>
      <c r="I118" s="265" t="s">
        <v>1494</v>
      </c>
      <c r="J118" s="265" t="s">
        <v>648</v>
      </c>
      <c r="K118" s="265" t="s">
        <v>1494</v>
      </c>
      <c r="L118" s="266">
        <v>421903454999</v>
      </c>
    </row>
    <row r="119" spans="1:12" ht="11.25">
      <c r="A119" s="263" t="s">
        <v>1495</v>
      </c>
      <c r="B119" s="267" t="s">
        <v>1496</v>
      </c>
      <c r="C119" s="265" t="s">
        <v>641</v>
      </c>
      <c r="D119" s="265" t="s">
        <v>651</v>
      </c>
      <c r="E119" s="265" t="s">
        <v>652</v>
      </c>
      <c r="F119" s="265" t="s">
        <v>653</v>
      </c>
      <c r="G119" s="265" t="s">
        <v>1497</v>
      </c>
      <c r="H119" s="265" t="s">
        <v>1498</v>
      </c>
      <c r="I119" s="265" t="s">
        <v>1499</v>
      </c>
      <c r="J119" s="265" t="s">
        <v>657</v>
      </c>
      <c r="K119" s="265" t="s">
        <v>1499</v>
      </c>
      <c r="L119" s="266">
        <v>421918030809</v>
      </c>
    </row>
    <row r="120" spans="1:12" ht="11.25">
      <c r="A120" s="263" t="s">
        <v>1500</v>
      </c>
      <c r="B120" s="264" t="s">
        <v>1501</v>
      </c>
      <c r="C120" s="265" t="s">
        <v>641</v>
      </c>
      <c r="D120" s="264" t="s">
        <v>1502</v>
      </c>
      <c r="E120" s="264" t="s">
        <v>678</v>
      </c>
      <c r="F120" s="264" t="s">
        <v>870</v>
      </c>
      <c r="G120" s="264" t="s">
        <v>1503</v>
      </c>
      <c r="H120" s="264" t="s">
        <v>1504</v>
      </c>
      <c r="I120" s="264" t="s">
        <v>1505</v>
      </c>
      <c r="J120" s="264" t="s">
        <v>1506</v>
      </c>
      <c r="K120" s="264" t="s">
        <v>1505</v>
      </c>
      <c r="L120" s="266">
        <v>421917114281</v>
      </c>
    </row>
    <row r="121" spans="1:12" ht="11.25">
      <c r="A121" s="263" t="s">
        <v>1507</v>
      </c>
      <c r="B121" s="264" t="s">
        <v>1508</v>
      </c>
      <c r="C121" s="265" t="s">
        <v>641</v>
      </c>
      <c r="D121" s="264" t="s">
        <v>1509</v>
      </c>
      <c r="E121" s="264" t="s">
        <v>696</v>
      </c>
      <c r="F121" s="264" t="s">
        <v>1510</v>
      </c>
      <c r="G121" s="264" t="s">
        <v>1511</v>
      </c>
      <c r="H121" s="264" t="s">
        <v>1512</v>
      </c>
      <c r="I121" s="264" t="s">
        <v>1513</v>
      </c>
      <c r="J121" s="264" t="s">
        <v>648</v>
      </c>
      <c r="K121" s="264" t="s">
        <v>1513</v>
      </c>
      <c r="L121" s="266">
        <v>421910796444</v>
      </c>
    </row>
    <row r="122" spans="1:12" ht="11.25">
      <c r="A122" s="263" t="s">
        <v>1514</v>
      </c>
      <c r="B122" s="264" t="s">
        <v>1515</v>
      </c>
      <c r="C122" s="265" t="s">
        <v>641</v>
      </c>
      <c r="D122" s="264" t="s">
        <v>1516</v>
      </c>
      <c r="E122" s="264" t="s">
        <v>678</v>
      </c>
      <c r="F122" s="264" t="s">
        <v>1260</v>
      </c>
      <c r="G122" s="264" t="s">
        <v>1517</v>
      </c>
      <c r="H122" s="264" t="s">
        <v>1518</v>
      </c>
      <c r="I122" s="264" t="s">
        <v>1519</v>
      </c>
      <c r="J122" s="264" t="s">
        <v>1520</v>
      </c>
      <c r="K122" s="264" t="s">
        <v>1519</v>
      </c>
      <c r="L122" s="266">
        <v>421905408611</v>
      </c>
    </row>
    <row r="123" spans="1:12" ht="11.25">
      <c r="A123" s="263" t="s">
        <v>1521</v>
      </c>
      <c r="B123" s="264" t="s">
        <v>1522</v>
      </c>
      <c r="C123" s="265" t="s">
        <v>641</v>
      </c>
      <c r="D123" s="264" t="s">
        <v>1523</v>
      </c>
      <c r="E123" s="264" t="s">
        <v>743</v>
      </c>
      <c r="F123" s="264" t="s">
        <v>1524</v>
      </c>
      <c r="G123" s="264" t="s">
        <v>1525</v>
      </c>
      <c r="H123" s="264" t="s">
        <v>1526</v>
      </c>
      <c r="I123" s="264" t="s">
        <v>1527</v>
      </c>
      <c r="J123" s="264" t="s">
        <v>1528</v>
      </c>
      <c r="K123" s="264" t="s">
        <v>1529</v>
      </c>
      <c r="L123" s="266">
        <v>421907066554</v>
      </c>
    </row>
    <row r="124" spans="1:12" ht="11.25">
      <c r="A124" s="263" t="s">
        <v>1530</v>
      </c>
      <c r="B124" s="264" t="s">
        <v>1531</v>
      </c>
      <c r="C124" s="264"/>
      <c r="D124" s="264" t="s">
        <v>1532</v>
      </c>
      <c r="E124" s="264" t="s">
        <v>825</v>
      </c>
      <c r="F124" s="264" t="s">
        <v>826</v>
      </c>
      <c r="G124" s="264" t="s">
        <v>1533</v>
      </c>
      <c r="H124" s="264" t="s">
        <v>1534</v>
      </c>
      <c r="I124" s="264" t="s">
        <v>1535</v>
      </c>
      <c r="J124" s="264" t="s">
        <v>727</v>
      </c>
      <c r="K124" s="264" t="s">
        <v>1536</v>
      </c>
      <c r="L124" s="266">
        <v>421911917827</v>
      </c>
    </row>
    <row r="125" spans="1:12" ht="11.25">
      <c r="A125" s="263" t="s">
        <v>1537</v>
      </c>
      <c r="B125" s="264" t="s">
        <v>1538</v>
      </c>
      <c r="C125" s="264"/>
      <c r="D125" s="264" t="s">
        <v>1539</v>
      </c>
      <c r="E125" s="264" t="s">
        <v>1540</v>
      </c>
      <c r="F125" s="264" t="s">
        <v>1541</v>
      </c>
      <c r="G125" s="264" t="s">
        <v>1542</v>
      </c>
      <c r="H125" s="264" t="s">
        <v>1543</v>
      </c>
      <c r="I125" s="264" t="s">
        <v>1544</v>
      </c>
      <c r="J125" s="264" t="s">
        <v>657</v>
      </c>
      <c r="K125" s="264" t="s">
        <v>1545</v>
      </c>
      <c r="L125" s="266">
        <v>421527878814</v>
      </c>
    </row>
    <row r="126" spans="1:12" ht="11.25">
      <c r="A126" s="263" t="s">
        <v>1546</v>
      </c>
      <c r="B126" s="264" t="s">
        <v>1547</v>
      </c>
      <c r="C126" s="264"/>
      <c r="D126" s="264" t="s">
        <v>1548</v>
      </c>
      <c r="E126" s="264" t="s">
        <v>669</v>
      </c>
      <c r="F126" s="264" t="s">
        <v>1023</v>
      </c>
      <c r="G126" s="264" t="s">
        <v>1549</v>
      </c>
      <c r="H126" s="264" t="s">
        <v>1550</v>
      </c>
      <c r="I126" s="264" t="s">
        <v>1551</v>
      </c>
      <c r="J126" s="264" t="s">
        <v>657</v>
      </c>
      <c r="K126" s="264" t="s">
        <v>1551</v>
      </c>
      <c r="L126" s="266">
        <v>421903721234</v>
      </c>
    </row>
    <row r="127" spans="1:12" ht="11.25">
      <c r="A127" s="263" t="s">
        <v>1552</v>
      </c>
      <c r="B127" s="264" t="s">
        <v>1553</v>
      </c>
      <c r="C127" s="264"/>
      <c r="D127" s="264" t="s">
        <v>1554</v>
      </c>
      <c r="E127" s="264" t="s">
        <v>792</v>
      </c>
      <c r="F127" s="264" t="s">
        <v>793</v>
      </c>
      <c r="G127" s="264" t="s">
        <v>1555</v>
      </c>
      <c r="H127" s="264" t="s">
        <v>1556</v>
      </c>
      <c r="I127" s="264" t="s">
        <v>1557</v>
      </c>
      <c r="J127" s="264" t="s">
        <v>1558</v>
      </c>
      <c r="K127" s="264" t="s">
        <v>1557</v>
      </c>
      <c r="L127" s="266">
        <v>421908316542</v>
      </c>
    </row>
    <row r="128" spans="1:12" ht="11.25">
      <c r="A128" s="263" t="s">
        <v>1559</v>
      </c>
      <c r="B128" s="264" t="s">
        <v>1560</v>
      </c>
      <c r="C128" s="264"/>
      <c r="D128" s="264" t="s">
        <v>1561</v>
      </c>
      <c r="E128" s="264" t="s">
        <v>1562</v>
      </c>
      <c r="F128" s="264" t="s">
        <v>1563</v>
      </c>
      <c r="G128" s="264" t="s">
        <v>1564</v>
      </c>
      <c r="H128" s="264" t="s">
        <v>1565</v>
      </c>
      <c r="I128" s="264" t="s">
        <v>1566</v>
      </c>
      <c r="J128" s="264" t="s">
        <v>657</v>
      </c>
      <c r="K128" s="264" t="s">
        <v>1566</v>
      </c>
      <c r="L128" s="266">
        <v>421904151281</v>
      </c>
    </row>
    <row r="129" spans="1:12" ht="11.25">
      <c r="A129" s="263" t="s">
        <v>1567</v>
      </c>
      <c r="B129" s="264" t="s">
        <v>1568</v>
      </c>
      <c r="C129" s="264"/>
      <c r="D129" s="264" t="s">
        <v>1569</v>
      </c>
      <c r="E129" s="264" t="s">
        <v>1570</v>
      </c>
      <c r="F129" s="264" t="s">
        <v>1571</v>
      </c>
      <c r="G129" s="264" t="s">
        <v>1572</v>
      </c>
      <c r="H129" s="264" t="s">
        <v>1573</v>
      </c>
      <c r="I129" s="264" t="s">
        <v>1574</v>
      </c>
      <c r="J129" s="264" t="s">
        <v>657</v>
      </c>
      <c r="K129" s="264" t="s">
        <v>1574</v>
      </c>
      <c r="L129" s="266">
        <v>421910577324</v>
      </c>
    </row>
    <row r="130" spans="1:12" ht="11.25">
      <c r="A130" s="263" t="s">
        <v>1575</v>
      </c>
      <c r="B130" s="264" t="s">
        <v>1576</v>
      </c>
      <c r="C130" s="264" t="s">
        <v>703</v>
      </c>
      <c r="D130" s="264" t="s">
        <v>1577</v>
      </c>
      <c r="E130" s="264" t="s">
        <v>678</v>
      </c>
      <c r="F130" s="264" t="s">
        <v>1578</v>
      </c>
      <c r="G130" s="264"/>
      <c r="H130" s="264" t="s">
        <v>1579</v>
      </c>
      <c r="I130" s="264" t="s">
        <v>1580</v>
      </c>
      <c r="J130" s="264" t="s">
        <v>727</v>
      </c>
      <c r="K130" s="264" t="s">
        <v>1580</v>
      </c>
      <c r="L130" s="266">
        <v>421905599435</v>
      </c>
    </row>
    <row r="131" spans="1:12" ht="11.25">
      <c r="A131" s="263" t="s">
        <v>1581</v>
      </c>
      <c r="B131" s="267" t="s">
        <v>1582</v>
      </c>
      <c r="C131" s="265" t="s">
        <v>641</v>
      </c>
      <c r="D131" s="265" t="s">
        <v>1583</v>
      </c>
      <c r="E131" s="265" t="s">
        <v>792</v>
      </c>
      <c r="F131" s="265" t="s">
        <v>886</v>
      </c>
      <c r="G131" s="265" t="s">
        <v>1584</v>
      </c>
      <c r="H131" s="265" t="s">
        <v>1585</v>
      </c>
      <c r="I131" s="265" t="s">
        <v>1586</v>
      </c>
      <c r="J131" s="265" t="s">
        <v>657</v>
      </c>
      <c r="K131" s="265" t="s">
        <v>1586</v>
      </c>
      <c r="L131" s="266">
        <v>421905700790</v>
      </c>
    </row>
    <row r="132" spans="1:12" ht="11.25">
      <c r="A132" s="263" t="s">
        <v>1587</v>
      </c>
      <c r="B132" s="264" t="s">
        <v>1588</v>
      </c>
      <c r="C132" s="264"/>
      <c r="D132" s="264" t="s">
        <v>1589</v>
      </c>
      <c r="E132" s="264" t="s">
        <v>1590</v>
      </c>
      <c r="F132" s="264" t="s">
        <v>1591</v>
      </c>
      <c r="G132" s="264" t="s">
        <v>1592</v>
      </c>
      <c r="H132" s="264" t="s">
        <v>1593</v>
      </c>
      <c r="I132" s="264" t="s">
        <v>1594</v>
      </c>
      <c r="J132" s="264" t="s">
        <v>765</v>
      </c>
      <c r="K132" s="264" t="s">
        <v>781</v>
      </c>
      <c r="L132" s="266">
        <v>421915731493</v>
      </c>
    </row>
    <row r="133" spans="1:12" ht="11.25">
      <c r="A133" s="263" t="s">
        <v>1595</v>
      </c>
      <c r="B133" s="264" t="s">
        <v>1596</v>
      </c>
      <c r="C133" s="265" t="s">
        <v>641</v>
      </c>
      <c r="D133" s="264" t="s">
        <v>1597</v>
      </c>
      <c r="E133" s="264" t="s">
        <v>983</v>
      </c>
      <c r="F133" s="264" t="s">
        <v>984</v>
      </c>
      <c r="G133" s="264" t="s">
        <v>1598</v>
      </c>
      <c r="H133" s="264" t="s">
        <v>1599</v>
      </c>
      <c r="I133" s="264" t="s">
        <v>1600</v>
      </c>
      <c r="J133" s="264" t="s">
        <v>648</v>
      </c>
      <c r="K133" s="264" t="s">
        <v>1600</v>
      </c>
      <c r="L133" s="266">
        <v>421905348049</v>
      </c>
    </row>
    <row r="134" spans="1:12" ht="11.25">
      <c r="A134" s="263" t="s">
        <v>1601</v>
      </c>
      <c r="B134" s="267" t="s">
        <v>1602</v>
      </c>
      <c r="C134" s="265" t="s">
        <v>641</v>
      </c>
      <c r="D134" s="265" t="s">
        <v>1290</v>
      </c>
      <c r="E134" s="265" t="s">
        <v>1030</v>
      </c>
      <c r="F134" s="265" t="s">
        <v>1291</v>
      </c>
      <c r="G134" s="265" t="s">
        <v>1603</v>
      </c>
      <c r="H134" s="265" t="s">
        <v>1604</v>
      </c>
      <c r="I134" s="265" t="s">
        <v>1605</v>
      </c>
      <c r="J134" s="265" t="s">
        <v>648</v>
      </c>
      <c r="K134" s="265" t="s">
        <v>1606</v>
      </c>
      <c r="L134" s="266">
        <v>421907731995</v>
      </c>
    </row>
    <row r="135" spans="1:12" ht="11.25">
      <c r="A135" s="263" t="s">
        <v>1607</v>
      </c>
      <c r="B135" s="264" t="s">
        <v>1608</v>
      </c>
      <c r="C135" s="265" t="s">
        <v>641</v>
      </c>
      <c r="D135" s="264" t="s">
        <v>1609</v>
      </c>
      <c r="E135" s="264" t="s">
        <v>918</v>
      </c>
      <c r="F135" s="264" t="s">
        <v>919</v>
      </c>
      <c r="G135" s="264" t="s">
        <v>1610</v>
      </c>
      <c r="H135" s="264" t="s">
        <v>1611</v>
      </c>
      <c r="I135" s="264" t="s">
        <v>1612</v>
      </c>
      <c r="J135" s="264" t="s">
        <v>727</v>
      </c>
      <c r="K135" s="264" t="s">
        <v>1613</v>
      </c>
      <c r="L135" s="266">
        <v>421918784043</v>
      </c>
    </row>
  </sheetData>
  <sheetProtection selectLockedCells="1" selectUnlockedCells="1"/>
  <hyperlinks>
    <hyperlink ref="G53" r:id="rId1" display="www.sgf.sk"/>
    <hyperlink ref="H66" r:id="rId2" display="gs@squash.sk"/>
  </hyperlink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M532"/>
  <sheetViews>
    <sheetView zoomScale="110" zoomScaleNormal="110" workbookViewId="0" topLeftCell="A1">
      <pane ySplit="1" topLeftCell="A23" activePane="bottomLeft" state="frozen"/>
      <selection pane="topLeft" activeCell="A1" sqref="A1"/>
      <selection pane="bottomLeft" activeCell="A58" sqref="A58"/>
    </sheetView>
  </sheetViews>
  <sheetFormatPr defaultColWidth="8.00390625" defaultRowHeight="12.75"/>
  <cols>
    <col min="1" max="1" width="11.8515625" style="269" customWidth="1"/>
    <col min="2" max="2" width="47.421875" style="270" customWidth="1"/>
    <col min="3" max="3" width="37.421875" style="270" customWidth="1"/>
    <col min="4" max="4" width="11.7109375" style="271" customWidth="1"/>
    <col min="5" max="5" width="4.140625" style="272" customWidth="1"/>
    <col min="6" max="6" width="4.28125" style="269" customWidth="1"/>
    <col min="7" max="8" width="5.7109375" style="270" customWidth="1"/>
    <col min="9" max="9" width="8.7109375" style="273" customWidth="1"/>
    <col min="10" max="10" width="12.57421875" style="259" customWidth="1"/>
    <col min="11" max="11" width="19.28125" style="259" customWidth="1"/>
    <col min="12" max="12" width="13.7109375" style="259" customWidth="1"/>
    <col min="13" max="13" width="10.421875" style="259" customWidth="1"/>
    <col min="14" max="16384" width="9.140625" style="259" customWidth="1"/>
  </cols>
  <sheetData>
    <row r="1" spans="1:13" s="278" customFormat="1" ht="22.5">
      <c r="A1" s="274" t="s">
        <v>627</v>
      </c>
      <c r="B1" s="275" t="s">
        <v>344</v>
      </c>
      <c r="C1" s="275" t="s">
        <v>1614</v>
      </c>
      <c r="D1" s="276" t="s">
        <v>1615</v>
      </c>
      <c r="E1" s="277" t="s">
        <v>1616</v>
      </c>
      <c r="F1" s="274" t="s">
        <v>532</v>
      </c>
      <c r="G1" s="274" t="s">
        <v>347</v>
      </c>
      <c r="H1" s="274" t="s">
        <v>1617</v>
      </c>
      <c r="I1" s="274" t="s">
        <v>1618</v>
      </c>
      <c r="J1" s="274" t="s">
        <v>1619</v>
      </c>
      <c r="K1" s="274" t="s">
        <v>1620</v>
      </c>
      <c r="L1" s="274" t="s">
        <v>1621</v>
      </c>
      <c r="M1" s="274" t="s">
        <v>1622</v>
      </c>
    </row>
    <row r="2" spans="1:13" ht="11.25">
      <c r="A2" s="279" t="s">
        <v>666</v>
      </c>
      <c r="B2" s="280" t="s">
        <v>667</v>
      </c>
      <c r="C2" s="281" t="s">
        <v>1623</v>
      </c>
      <c r="D2" s="282">
        <v>40000</v>
      </c>
      <c r="E2" s="283">
        <v>0</v>
      </c>
      <c r="F2" s="279" t="s">
        <v>545</v>
      </c>
      <c r="G2" s="281" t="s">
        <v>353</v>
      </c>
      <c r="H2" s="281" t="s">
        <v>1624</v>
      </c>
      <c r="I2" s="284" t="s">
        <v>1625</v>
      </c>
      <c r="J2" s="285" t="s">
        <v>1626</v>
      </c>
      <c r="K2" s="286"/>
      <c r="L2" s="285">
        <f aca="true" t="shared" si="0" ref="L2:L532">A2&amp;G2&amp;H2</f>
        <v>0</v>
      </c>
      <c r="M2" s="286">
        <f aca="true" t="shared" si="1" ref="M2:M532">B2&amp;F2&amp;H2&amp;C2</f>
        <v>0</v>
      </c>
    </row>
    <row r="3" spans="1:13" ht="11.25">
      <c r="A3" s="287" t="s">
        <v>675</v>
      </c>
      <c r="B3" s="280" t="s">
        <v>676</v>
      </c>
      <c r="C3" s="288" t="s">
        <v>1627</v>
      </c>
      <c r="D3" s="289">
        <v>50000</v>
      </c>
      <c r="E3" s="290">
        <v>0</v>
      </c>
      <c r="F3" s="291" t="s">
        <v>555</v>
      </c>
      <c r="G3" s="281" t="s">
        <v>349</v>
      </c>
      <c r="H3" s="288" t="s">
        <v>1624</v>
      </c>
      <c r="I3" s="284" t="s">
        <v>1628</v>
      </c>
      <c r="J3" s="285" t="s">
        <v>1629</v>
      </c>
      <c r="K3" s="286"/>
      <c r="L3" s="285">
        <f t="shared" si="0"/>
        <v>0</v>
      </c>
      <c r="M3" s="286">
        <f t="shared" si="1"/>
        <v>0</v>
      </c>
    </row>
    <row r="4" spans="1:13" ht="11.25">
      <c r="A4" s="279" t="s">
        <v>701</v>
      </c>
      <c r="B4" s="280" t="s">
        <v>702</v>
      </c>
      <c r="C4" s="281" t="s">
        <v>1630</v>
      </c>
      <c r="D4" s="282">
        <v>20000</v>
      </c>
      <c r="E4" s="283">
        <v>0</v>
      </c>
      <c r="F4" s="279" t="s">
        <v>545</v>
      </c>
      <c r="G4" s="281" t="s">
        <v>353</v>
      </c>
      <c r="H4" s="281" t="s">
        <v>1624</v>
      </c>
      <c r="I4" s="284" t="s">
        <v>1631</v>
      </c>
      <c r="J4" s="285" t="s">
        <v>1632</v>
      </c>
      <c r="K4" s="286"/>
      <c r="L4" s="285">
        <f t="shared" si="0"/>
        <v>0</v>
      </c>
      <c r="M4" s="286">
        <f t="shared" si="1"/>
        <v>0</v>
      </c>
    </row>
    <row r="5" spans="1:13" ht="11.25">
      <c r="A5" s="287" t="s">
        <v>719</v>
      </c>
      <c r="B5" s="280" t="s">
        <v>720</v>
      </c>
      <c r="C5" s="288" t="s">
        <v>1633</v>
      </c>
      <c r="D5" s="289">
        <v>6000</v>
      </c>
      <c r="E5" s="283">
        <v>0.19</v>
      </c>
      <c r="F5" s="287" t="s">
        <v>553</v>
      </c>
      <c r="G5" s="281" t="s">
        <v>357</v>
      </c>
      <c r="H5" s="281" t="s">
        <v>1624</v>
      </c>
      <c r="I5" s="284" t="s">
        <v>1634</v>
      </c>
      <c r="J5" s="285" t="s">
        <v>1635</v>
      </c>
      <c r="K5" s="286"/>
      <c r="L5" s="285">
        <f t="shared" si="0"/>
        <v>0</v>
      </c>
      <c r="M5" s="286">
        <f t="shared" si="1"/>
        <v>0</v>
      </c>
    </row>
    <row r="6" spans="1:13" ht="11.25">
      <c r="A6" s="287" t="s">
        <v>749</v>
      </c>
      <c r="B6" s="280" t="s">
        <v>750</v>
      </c>
      <c r="C6" s="288" t="s">
        <v>1636</v>
      </c>
      <c r="D6" s="289">
        <v>21800</v>
      </c>
      <c r="E6" s="283">
        <v>0.12</v>
      </c>
      <c r="F6" s="287" t="s">
        <v>553</v>
      </c>
      <c r="G6" s="281" t="s">
        <v>357</v>
      </c>
      <c r="H6" s="281" t="s">
        <v>1624</v>
      </c>
      <c r="I6" s="284" t="s">
        <v>1637</v>
      </c>
      <c r="J6" s="285" t="s">
        <v>1638</v>
      </c>
      <c r="K6" s="286"/>
      <c r="L6" s="285">
        <f t="shared" si="0"/>
        <v>0</v>
      </c>
      <c r="M6" s="286">
        <f t="shared" si="1"/>
        <v>0</v>
      </c>
    </row>
    <row r="7" spans="1:13" ht="11.25">
      <c r="A7" s="287" t="s">
        <v>767</v>
      </c>
      <c r="B7" s="280" t="s">
        <v>768</v>
      </c>
      <c r="C7" s="288" t="s">
        <v>1639</v>
      </c>
      <c r="D7" s="289">
        <v>95177</v>
      </c>
      <c r="E7" s="290">
        <v>0</v>
      </c>
      <c r="F7" s="287" t="s">
        <v>549</v>
      </c>
      <c r="G7" s="281" t="s">
        <v>349</v>
      </c>
      <c r="H7" s="288" t="s">
        <v>1624</v>
      </c>
      <c r="I7" s="284" t="s">
        <v>1640</v>
      </c>
      <c r="J7" s="285" t="s">
        <v>1641</v>
      </c>
      <c r="K7" s="286"/>
      <c r="L7" s="285">
        <f t="shared" si="0"/>
        <v>0</v>
      </c>
      <c r="M7" s="286">
        <f t="shared" si="1"/>
        <v>0</v>
      </c>
    </row>
    <row r="8" spans="1:13" ht="11.25">
      <c r="A8" s="279" t="s">
        <v>788</v>
      </c>
      <c r="B8" s="280" t="s">
        <v>789</v>
      </c>
      <c r="C8" s="281" t="s">
        <v>1642</v>
      </c>
      <c r="D8" s="282">
        <v>1600000</v>
      </c>
      <c r="E8" s="283">
        <v>0</v>
      </c>
      <c r="F8" s="279" t="s">
        <v>1643</v>
      </c>
      <c r="G8" s="281" t="s">
        <v>357</v>
      </c>
      <c r="H8" s="281" t="s">
        <v>1644</v>
      </c>
      <c r="I8" s="284" t="s">
        <v>1645</v>
      </c>
      <c r="J8" s="285" t="s">
        <v>1646</v>
      </c>
      <c r="K8" s="286"/>
      <c r="L8" s="285">
        <f t="shared" si="0"/>
        <v>0</v>
      </c>
      <c r="M8" s="286">
        <f t="shared" si="1"/>
        <v>0</v>
      </c>
    </row>
    <row r="9" spans="1:13" ht="11.25">
      <c r="A9" s="287" t="s">
        <v>805</v>
      </c>
      <c r="B9" s="280" t="s">
        <v>806</v>
      </c>
      <c r="C9" s="288" t="s">
        <v>1647</v>
      </c>
      <c r="D9" s="289">
        <v>20000</v>
      </c>
      <c r="E9" s="283">
        <v>0</v>
      </c>
      <c r="F9" s="287" t="s">
        <v>553</v>
      </c>
      <c r="G9" s="281" t="s">
        <v>357</v>
      </c>
      <c r="H9" s="281" t="s">
        <v>1624</v>
      </c>
      <c r="I9" s="284" t="s">
        <v>1648</v>
      </c>
      <c r="J9" s="285" t="s">
        <v>1649</v>
      </c>
      <c r="K9" s="286"/>
      <c r="L9" s="285">
        <f t="shared" si="0"/>
        <v>0</v>
      </c>
      <c r="M9" s="286">
        <f t="shared" si="1"/>
        <v>0</v>
      </c>
    </row>
    <row r="10" spans="1:13" ht="11.25">
      <c r="A10" s="279" t="s">
        <v>814</v>
      </c>
      <c r="B10" s="280" t="s">
        <v>815</v>
      </c>
      <c r="C10" s="281" t="s">
        <v>1650</v>
      </c>
      <c r="D10" s="282">
        <v>60000</v>
      </c>
      <c r="E10" s="283">
        <v>0</v>
      </c>
      <c r="F10" s="279" t="s">
        <v>545</v>
      </c>
      <c r="G10" s="281" t="s">
        <v>353</v>
      </c>
      <c r="H10" s="281" t="s">
        <v>1624</v>
      </c>
      <c r="I10" s="284" t="s">
        <v>1651</v>
      </c>
      <c r="J10" s="285" t="s">
        <v>1652</v>
      </c>
      <c r="K10" s="286"/>
      <c r="L10" s="285">
        <f t="shared" si="0"/>
        <v>0</v>
      </c>
      <c r="M10" s="286">
        <f t="shared" si="1"/>
        <v>0</v>
      </c>
    </row>
    <row r="11" spans="1:13" ht="11.25">
      <c r="A11" s="279" t="s">
        <v>822</v>
      </c>
      <c r="B11" s="280" t="s">
        <v>823</v>
      </c>
      <c r="C11" s="281" t="s">
        <v>1653</v>
      </c>
      <c r="D11" s="282">
        <v>70000</v>
      </c>
      <c r="E11" s="283">
        <v>0</v>
      </c>
      <c r="F11" s="279" t="s">
        <v>545</v>
      </c>
      <c r="G11" s="281" t="s">
        <v>353</v>
      </c>
      <c r="H11" s="281" t="s">
        <v>1624</v>
      </c>
      <c r="I11" s="284" t="s">
        <v>1654</v>
      </c>
      <c r="J11" s="285" t="s">
        <v>1655</v>
      </c>
      <c r="K11" s="286"/>
      <c r="L11" s="285">
        <f t="shared" si="0"/>
        <v>0</v>
      </c>
      <c r="M11" s="286">
        <f t="shared" si="1"/>
        <v>0</v>
      </c>
    </row>
    <row r="12" spans="1:13" ht="11.25">
      <c r="A12" s="287" t="s">
        <v>831</v>
      </c>
      <c r="B12" s="280" t="s">
        <v>832</v>
      </c>
      <c r="C12" s="288" t="s">
        <v>1656</v>
      </c>
      <c r="D12" s="289">
        <v>30000</v>
      </c>
      <c r="E12" s="283">
        <v>0</v>
      </c>
      <c r="F12" s="287" t="s">
        <v>553</v>
      </c>
      <c r="G12" s="281" t="s">
        <v>357</v>
      </c>
      <c r="H12" s="281" t="s">
        <v>1624</v>
      </c>
      <c r="I12" s="284" t="s">
        <v>1657</v>
      </c>
      <c r="J12" s="285" t="s">
        <v>1658</v>
      </c>
      <c r="K12" s="286"/>
      <c r="L12" s="285">
        <f t="shared" si="0"/>
        <v>0</v>
      </c>
      <c r="M12" s="286">
        <f t="shared" si="1"/>
        <v>0</v>
      </c>
    </row>
    <row r="13" spans="1:13" ht="11.25">
      <c r="A13" s="287" t="s">
        <v>849</v>
      </c>
      <c r="B13" s="280" t="s">
        <v>850</v>
      </c>
      <c r="C13" s="288" t="s">
        <v>1659</v>
      </c>
      <c r="D13" s="289">
        <v>33000</v>
      </c>
      <c r="E13" s="283">
        <v>0.09</v>
      </c>
      <c r="F13" s="287" t="s">
        <v>553</v>
      </c>
      <c r="G13" s="281" t="s">
        <v>357</v>
      </c>
      <c r="H13" s="281" t="s">
        <v>1624</v>
      </c>
      <c r="I13" s="284" t="s">
        <v>1660</v>
      </c>
      <c r="J13" s="285" t="s">
        <v>1661</v>
      </c>
      <c r="K13" s="286"/>
      <c r="L13" s="285">
        <f t="shared" si="0"/>
        <v>0</v>
      </c>
      <c r="M13" s="286">
        <f t="shared" si="1"/>
        <v>0</v>
      </c>
    </row>
    <row r="14" spans="1:13" ht="11.25">
      <c r="A14" s="287" t="s">
        <v>858</v>
      </c>
      <c r="B14" s="280" t="s">
        <v>859</v>
      </c>
      <c r="C14" s="288" t="s">
        <v>1662</v>
      </c>
      <c r="D14" s="289">
        <v>1671</v>
      </c>
      <c r="E14" s="290">
        <v>0.27</v>
      </c>
      <c r="F14" s="291" t="s">
        <v>547</v>
      </c>
      <c r="G14" s="281" t="s">
        <v>349</v>
      </c>
      <c r="H14" s="288" t="s">
        <v>1624</v>
      </c>
      <c r="I14" s="284" t="s">
        <v>1663</v>
      </c>
      <c r="J14" s="285" t="s">
        <v>1664</v>
      </c>
      <c r="K14" s="286"/>
      <c r="L14" s="285">
        <f t="shared" si="0"/>
        <v>0</v>
      </c>
      <c r="M14" s="286">
        <f t="shared" si="1"/>
        <v>0</v>
      </c>
    </row>
    <row r="15" spans="1:13" ht="11.25">
      <c r="A15" s="279" t="s">
        <v>902</v>
      </c>
      <c r="B15" s="280" t="s">
        <v>903</v>
      </c>
      <c r="C15" s="281" t="s">
        <v>1665</v>
      </c>
      <c r="D15" s="282">
        <v>15720</v>
      </c>
      <c r="E15" s="283">
        <v>0</v>
      </c>
      <c r="F15" s="279" t="s">
        <v>535</v>
      </c>
      <c r="G15" s="281" t="s">
        <v>351</v>
      </c>
      <c r="H15" s="281" t="s">
        <v>1624</v>
      </c>
      <c r="I15" s="284" t="s">
        <v>1666</v>
      </c>
      <c r="J15" s="285" t="s">
        <v>1667</v>
      </c>
      <c r="K15" s="286" t="s">
        <v>1668</v>
      </c>
      <c r="L15" s="285">
        <f t="shared" si="0"/>
        <v>0</v>
      </c>
      <c r="M15" s="286">
        <f t="shared" si="1"/>
        <v>0</v>
      </c>
    </row>
    <row r="16" spans="1:13" ht="11.25">
      <c r="A16" s="279" t="s">
        <v>908</v>
      </c>
      <c r="B16" s="280" t="s">
        <v>909</v>
      </c>
      <c r="C16" s="281" t="s">
        <v>1669</v>
      </c>
      <c r="D16" s="282">
        <v>31979</v>
      </c>
      <c r="E16" s="283">
        <v>0</v>
      </c>
      <c r="F16" s="279" t="s">
        <v>535</v>
      </c>
      <c r="G16" s="281" t="s">
        <v>351</v>
      </c>
      <c r="H16" s="281" t="s">
        <v>1624</v>
      </c>
      <c r="I16" s="284" t="s">
        <v>1670</v>
      </c>
      <c r="J16" s="285" t="s">
        <v>1671</v>
      </c>
      <c r="K16" s="286" t="s">
        <v>1672</v>
      </c>
      <c r="L16" s="285">
        <f t="shared" si="0"/>
        <v>0</v>
      </c>
      <c r="M16" s="286">
        <f t="shared" si="1"/>
        <v>0</v>
      </c>
    </row>
    <row r="17" spans="1:13" ht="11.25">
      <c r="A17" s="279" t="s">
        <v>908</v>
      </c>
      <c r="B17" s="280" t="s">
        <v>909</v>
      </c>
      <c r="C17" s="281" t="s">
        <v>1673</v>
      </c>
      <c r="D17" s="282">
        <v>16221</v>
      </c>
      <c r="E17" s="283">
        <v>0</v>
      </c>
      <c r="F17" s="279" t="s">
        <v>535</v>
      </c>
      <c r="G17" s="281" t="s">
        <v>351</v>
      </c>
      <c r="H17" s="281" t="s">
        <v>1624</v>
      </c>
      <c r="I17" s="284" t="s">
        <v>1670</v>
      </c>
      <c r="J17" s="285" t="s">
        <v>1671</v>
      </c>
      <c r="K17" s="286" t="s">
        <v>1674</v>
      </c>
      <c r="L17" s="285">
        <f t="shared" si="0"/>
        <v>0</v>
      </c>
      <c r="M17" s="286">
        <f t="shared" si="1"/>
        <v>0</v>
      </c>
    </row>
    <row r="18" spans="1:13" ht="11.25">
      <c r="A18" s="287" t="s">
        <v>908</v>
      </c>
      <c r="B18" s="280" t="s">
        <v>909</v>
      </c>
      <c r="C18" s="288" t="s">
        <v>1675</v>
      </c>
      <c r="D18" s="289">
        <v>225</v>
      </c>
      <c r="E18" s="290">
        <v>0</v>
      </c>
      <c r="F18" s="287" t="s">
        <v>551</v>
      </c>
      <c r="G18" s="288" t="s">
        <v>353</v>
      </c>
      <c r="H18" s="288" t="s">
        <v>1624</v>
      </c>
      <c r="I18" s="284" t="s">
        <v>1676</v>
      </c>
      <c r="J18" s="285" t="s">
        <v>1677</v>
      </c>
      <c r="K18" s="286"/>
      <c r="L18" s="285">
        <f t="shared" si="0"/>
        <v>0</v>
      </c>
      <c r="M18" s="286">
        <f t="shared" si="1"/>
        <v>0</v>
      </c>
    </row>
    <row r="19" spans="1:13" ht="11.25">
      <c r="A19" s="287" t="s">
        <v>908</v>
      </c>
      <c r="B19" s="280" t="s">
        <v>909</v>
      </c>
      <c r="C19" s="288" t="s">
        <v>1678</v>
      </c>
      <c r="D19" s="289">
        <v>200</v>
      </c>
      <c r="E19" s="290">
        <v>0</v>
      </c>
      <c r="F19" s="287" t="s">
        <v>551</v>
      </c>
      <c r="G19" s="288" t="s">
        <v>353</v>
      </c>
      <c r="H19" s="288" t="s">
        <v>1624</v>
      </c>
      <c r="I19" s="284" t="s">
        <v>1676</v>
      </c>
      <c r="J19" s="285" t="s">
        <v>1677</v>
      </c>
      <c r="K19" s="286"/>
      <c r="L19" s="285">
        <f t="shared" si="0"/>
        <v>0</v>
      </c>
      <c r="M19" s="286">
        <f t="shared" si="1"/>
        <v>0</v>
      </c>
    </row>
    <row r="20" spans="1:13" ht="11.25">
      <c r="A20" s="287" t="s">
        <v>908</v>
      </c>
      <c r="B20" s="280" t="s">
        <v>909</v>
      </c>
      <c r="C20" s="288" t="s">
        <v>1679</v>
      </c>
      <c r="D20" s="289">
        <v>330</v>
      </c>
      <c r="E20" s="290">
        <v>0</v>
      </c>
      <c r="F20" s="287" t="s">
        <v>551</v>
      </c>
      <c r="G20" s="288" t="s">
        <v>353</v>
      </c>
      <c r="H20" s="288" t="s">
        <v>1624</v>
      </c>
      <c r="I20" s="284" t="s">
        <v>1676</v>
      </c>
      <c r="J20" s="285" t="s">
        <v>1677</v>
      </c>
      <c r="K20" s="286"/>
      <c r="L20" s="285">
        <f t="shared" si="0"/>
        <v>0</v>
      </c>
      <c r="M20" s="286">
        <f t="shared" si="1"/>
        <v>0</v>
      </c>
    </row>
    <row r="21" spans="1:13" ht="11.25">
      <c r="A21" s="287" t="s">
        <v>908</v>
      </c>
      <c r="B21" s="280" t="s">
        <v>909</v>
      </c>
      <c r="C21" s="288" t="s">
        <v>1680</v>
      </c>
      <c r="D21" s="289">
        <v>330</v>
      </c>
      <c r="E21" s="290">
        <v>0</v>
      </c>
      <c r="F21" s="287" t="s">
        <v>551</v>
      </c>
      <c r="G21" s="288" t="s">
        <v>353</v>
      </c>
      <c r="H21" s="288" t="s">
        <v>1624</v>
      </c>
      <c r="I21" s="284" t="s">
        <v>1676</v>
      </c>
      <c r="J21" s="285" t="s">
        <v>1677</v>
      </c>
      <c r="K21" s="286"/>
      <c r="L21" s="285">
        <f t="shared" si="0"/>
        <v>0</v>
      </c>
      <c r="M21" s="286">
        <f t="shared" si="1"/>
        <v>0</v>
      </c>
    </row>
    <row r="22" spans="1:13" ht="11.25">
      <c r="A22" s="279" t="s">
        <v>915</v>
      </c>
      <c r="B22" s="280" t="s">
        <v>916</v>
      </c>
      <c r="C22" s="281" t="s">
        <v>1681</v>
      </c>
      <c r="D22" s="282">
        <v>11724</v>
      </c>
      <c r="E22" s="283">
        <v>0</v>
      </c>
      <c r="F22" s="279" t="s">
        <v>535</v>
      </c>
      <c r="G22" s="281" t="s">
        <v>351</v>
      </c>
      <c r="H22" s="281" t="s">
        <v>1624</v>
      </c>
      <c r="I22" s="284" t="s">
        <v>1682</v>
      </c>
      <c r="J22" s="285" t="s">
        <v>1683</v>
      </c>
      <c r="K22" s="286" t="s">
        <v>1684</v>
      </c>
      <c r="L22" s="285">
        <f t="shared" si="0"/>
        <v>0</v>
      </c>
      <c r="M22" s="286">
        <f t="shared" si="1"/>
        <v>0</v>
      </c>
    </row>
    <row r="23" spans="1:13" ht="11.25">
      <c r="A23" s="279" t="s">
        <v>932</v>
      </c>
      <c r="B23" s="280" t="s">
        <v>933</v>
      </c>
      <c r="C23" s="281" t="s">
        <v>1685</v>
      </c>
      <c r="D23" s="282">
        <v>403265</v>
      </c>
      <c r="E23" s="283">
        <v>0</v>
      </c>
      <c r="F23" s="279" t="s">
        <v>535</v>
      </c>
      <c r="G23" s="281" t="s">
        <v>351</v>
      </c>
      <c r="H23" s="281" t="s">
        <v>1624</v>
      </c>
      <c r="I23" s="284" t="s">
        <v>1686</v>
      </c>
      <c r="J23" s="285" t="s">
        <v>1687</v>
      </c>
      <c r="K23" s="286" t="s">
        <v>1688</v>
      </c>
      <c r="L23" s="285">
        <f t="shared" si="0"/>
        <v>0</v>
      </c>
      <c r="M23" s="286">
        <f t="shared" si="1"/>
        <v>0</v>
      </c>
    </row>
    <row r="24" spans="1:13" ht="11.25">
      <c r="A24" s="279" t="s">
        <v>932</v>
      </c>
      <c r="B24" s="280" t="s">
        <v>933</v>
      </c>
      <c r="C24" s="281" t="s">
        <v>1689</v>
      </c>
      <c r="D24" s="282">
        <v>60000</v>
      </c>
      <c r="E24" s="283">
        <v>0</v>
      </c>
      <c r="F24" s="279" t="s">
        <v>535</v>
      </c>
      <c r="G24" s="281" t="s">
        <v>351</v>
      </c>
      <c r="H24" s="281" t="s">
        <v>1644</v>
      </c>
      <c r="I24" s="284" t="s">
        <v>1686</v>
      </c>
      <c r="J24" s="285" t="s">
        <v>1687</v>
      </c>
      <c r="K24" s="286" t="s">
        <v>1688</v>
      </c>
      <c r="L24" s="285">
        <f t="shared" si="0"/>
        <v>0</v>
      </c>
      <c r="M24" s="286">
        <f t="shared" si="1"/>
        <v>0</v>
      </c>
    </row>
    <row r="25" spans="1:13" ht="11.25">
      <c r="A25" s="279" t="s">
        <v>932</v>
      </c>
      <c r="B25" s="280" t="s">
        <v>933</v>
      </c>
      <c r="C25" s="281" t="s">
        <v>1690</v>
      </c>
      <c r="D25" s="282">
        <v>31979</v>
      </c>
      <c r="E25" s="283">
        <v>0</v>
      </c>
      <c r="F25" s="279" t="s">
        <v>535</v>
      </c>
      <c r="G25" s="281" t="s">
        <v>351</v>
      </c>
      <c r="H25" s="281" t="s">
        <v>1624</v>
      </c>
      <c r="I25" s="284" t="s">
        <v>1686</v>
      </c>
      <c r="J25" s="285" t="s">
        <v>1687</v>
      </c>
      <c r="K25" s="286" t="s">
        <v>1691</v>
      </c>
      <c r="L25" s="285">
        <f t="shared" si="0"/>
        <v>0</v>
      </c>
      <c r="M25" s="286">
        <f t="shared" si="1"/>
        <v>0</v>
      </c>
    </row>
    <row r="26" spans="1:13" ht="11.25">
      <c r="A26" s="287" t="s">
        <v>932</v>
      </c>
      <c r="B26" s="280" t="s">
        <v>933</v>
      </c>
      <c r="C26" s="288" t="s">
        <v>1692</v>
      </c>
      <c r="D26" s="292">
        <v>10000</v>
      </c>
      <c r="E26" s="283">
        <v>0</v>
      </c>
      <c r="F26" s="287" t="s">
        <v>537</v>
      </c>
      <c r="G26" s="288" t="s">
        <v>353</v>
      </c>
      <c r="H26" s="288" t="s">
        <v>1624</v>
      </c>
      <c r="I26" s="284" t="s">
        <v>1693</v>
      </c>
      <c r="J26" s="285" t="s">
        <v>1694</v>
      </c>
      <c r="K26" s="286"/>
      <c r="L26" s="285">
        <f t="shared" si="0"/>
        <v>0</v>
      </c>
      <c r="M26" s="286">
        <f t="shared" si="1"/>
        <v>0</v>
      </c>
    </row>
    <row r="27" spans="1:13" ht="11.25">
      <c r="A27" s="287" t="s">
        <v>932</v>
      </c>
      <c r="B27" s="280" t="s">
        <v>933</v>
      </c>
      <c r="C27" s="288" t="s">
        <v>1695</v>
      </c>
      <c r="D27" s="292">
        <v>7000</v>
      </c>
      <c r="E27" s="283">
        <v>0</v>
      </c>
      <c r="F27" s="287" t="s">
        <v>537</v>
      </c>
      <c r="G27" s="288" t="s">
        <v>353</v>
      </c>
      <c r="H27" s="288" t="s">
        <v>1624</v>
      </c>
      <c r="I27" s="284" t="s">
        <v>1693</v>
      </c>
      <c r="J27" s="285" t="s">
        <v>1694</v>
      </c>
      <c r="K27" s="286"/>
      <c r="L27" s="285">
        <f t="shared" si="0"/>
        <v>0</v>
      </c>
      <c r="M27" s="286">
        <f t="shared" si="1"/>
        <v>0</v>
      </c>
    </row>
    <row r="28" spans="1:13" ht="11.25">
      <c r="A28" s="287" t="s">
        <v>932</v>
      </c>
      <c r="B28" s="280" t="s">
        <v>933</v>
      </c>
      <c r="C28" s="288" t="s">
        <v>1696</v>
      </c>
      <c r="D28" s="292">
        <v>7000</v>
      </c>
      <c r="E28" s="283">
        <v>0</v>
      </c>
      <c r="F28" s="287" t="s">
        <v>537</v>
      </c>
      <c r="G28" s="288" t="s">
        <v>353</v>
      </c>
      <c r="H28" s="288" t="s">
        <v>1624</v>
      </c>
      <c r="I28" s="284" t="s">
        <v>1693</v>
      </c>
      <c r="J28" s="285" t="s">
        <v>1694</v>
      </c>
      <c r="K28" s="286"/>
      <c r="L28" s="285">
        <f t="shared" si="0"/>
        <v>0</v>
      </c>
      <c r="M28" s="286">
        <f t="shared" si="1"/>
        <v>0</v>
      </c>
    </row>
    <row r="29" spans="1:13" ht="11.25">
      <c r="A29" s="287" t="s">
        <v>932</v>
      </c>
      <c r="B29" s="280" t="s">
        <v>933</v>
      </c>
      <c r="C29" s="288" t="s">
        <v>1697</v>
      </c>
      <c r="D29" s="292">
        <v>10000</v>
      </c>
      <c r="E29" s="283">
        <v>0</v>
      </c>
      <c r="F29" s="287" t="s">
        <v>537</v>
      </c>
      <c r="G29" s="288" t="s">
        <v>353</v>
      </c>
      <c r="H29" s="288" t="s">
        <v>1624</v>
      </c>
      <c r="I29" s="284" t="s">
        <v>1693</v>
      </c>
      <c r="J29" s="285" t="s">
        <v>1694</v>
      </c>
      <c r="K29" s="286"/>
      <c r="L29" s="285">
        <f t="shared" si="0"/>
        <v>0</v>
      </c>
      <c r="M29" s="286">
        <f t="shared" si="1"/>
        <v>0</v>
      </c>
    </row>
    <row r="30" spans="1:13" ht="11.25">
      <c r="A30" s="287" t="s">
        <v>932</v>
      </c>
      <c r="B30" s="280" t="s">
        <v>933</v>
      </c>
      <c r="C30" s="288" t="s">
        <v>1698</v>
      </c>
      <c r="D30" s="292">
        <v>10000</v>
      </c>
      <c r="E30" s="283">
        <v>0</v>
      </c>
      <c r="F30" s="287" t="s">
        <v>537</v>
      </c>
      <c r="G30" s="288" t="s">
        <v>353</v>
      </c>
      <c r="H30" s="288" t="s">
        <v>1624</v>
      </c>
      <c r="I30" s="284" t="s">
        <v>1693</v>
      </c>
      <c r="J30" s="285" t="s">
        <v>1694</v>
      </c>
      <c r="K30" s="286"/>
      <c r="L30" s="285">
        <f t="shared" si="0"/>
        <v>0</v>
      </c>
      <c r="M30" s="286">
        <f t="shared" si="1"/>
        <v>0</v>
      </c>
    </row>
    <row r="31" spans="1:13" ht="11.25">
      <c r="A31" s="287" t="s">
        <v>932</v>
      </c>
      <c r="B31" s="280" t="s">
        <v>933</v>
      </c>
      <c r="C31" s="288" t="s">
        <v>1699</v>
      </c>
      <c r="D31" s="292">
        <v>7000</v>
      </c>
      <c r="E31" s="283">
        <v>0</v>
      </c>
      <c r="F31" s="287" t="s">
        <v>537</v>
      </c>
      <c r="G31" s="288" t="s">
        <v>353</v>
      </c>
      <c r="H31" s="288" t="s">
        <v>1624</v>
      </c>
      <c r="I31" s="284" t="s">
        <v>1693</v>
      </c>
      <c r="J31" s="285" t="s">
        <v>1694</v>
      </c>
      <c r="K31" s="286"/>
      <c r="L31" s="285">
        <f t="shared" si="0"/>
        <v>0</v>
      </c>
      <c r="M31" s="286">
        <f t="shared" si="1"/>
        <v>0</v>
      </c>
    </row>
    <row r="32" spans="1:13" ht="11.25">
      <c r="A32" s="287" t="s">
        <v>932</v>
      </c>
      <c r="B32" s="280" t="s">
        <v>933</v>
      </c>
      <c r="C32" s="288" t="s">
        <v>1700</v>
      </c>
      <c r="D32" s="292">
        <v>10000</v>
      </c>
      <c r="E32" s="283">
        <v>0</v>
      </c>
      <c r="F32" s="287" t="s">
        <v>537</v>
      </c>
      <c r="G32" s="288" t="s">
        <v>353</v>
      </c>
      <c r="H32" s="288" t="s">
        <v>1624</v>
      </c>
      <c r="I32" s="284" t="s">
        <v>1693</v>
      </c>
      <c r="J32" s="285" t="s">
        <v>1694</v>
      </c>
      <c r="K32" s="286"/>
      <c r="L32" s="285">
        <f t="shared" si="0"/>
        <v>0</v>
      </c>
      <c r="M32" s="286">
        <f t="shared" si="1"/>
        <v>0</v>
      </c>
    </row>
    <row r="33" spans="1:13" ht="11.25">
      <c r="A33" s="287" t="s">
        <v>932</v>
      </c>
      <c r="B33" s="280" t="s">
        <v>933</v>
      </c>
      <c r="C33" s="288" t="s">
        <v>1701</v>
      </c>
      <c r="D33" s="292">
        <v>5000</v>
      </c>
      <c r="E33" s="283">
        <v>0</v>
      </c>
      <c r="F33" s="287" t="s">
        <v>537</v>
      </c>
      <c r="G33" s="288" t="s">
        <v>353</v>
      </c>
      <c r="H33" s="288" t="s">
        <v>1624</v>
      </c>
      <c r="I33" s="284" t="s">
        <v>1693</v>
      </c>
      <c r="J33" s="285" t="s">
        <v>1694</v>
      </c>
      <c r="K33" s="286"/>
      <c r="L33" s="285">
        <f t="shared" si="0"/>
        <v>0</v>
      </c>
      <c r="M33" s="286">
        <f t="shared" si="1"/>
        <v>0</v>
      </c>
    </row>
    <row r="34" spans="1:13" ht="11.25">
      <c r="A34" s="287" t="s">
        <v>932</v>
      </c>
      <c r="B34" s="280" t="s">
        <v>933</v>
      </c>
      <c r="C34" s="288" t="s">
        <v>1702</v>
      </c>
      <c r="D34" s="292">
        <v>7000</v>
      </c>
      <c r="E34" s="283">
        <v>0</v>
      </c>
      <c r="F34" s="287" t="s">
        <v>537</v>
      </c>
      <c r="G34" s="288" t="s">
        <v>353</v>
      </c>
      <c r="H34" s="288" t="s">
        <v>1624</v>
      </c>
      <c r="I34" s="284" t="s">
        <v>1693</v>
      </c>
      <c r="J34" s="285" t="s">
        <v>1694</v>
      </c>
      <c r="K34" s="286"/>
      <c r="L34" s="285">
        <f t="shared" si="0"/>
        <v>0</v>
      </c>
      <c r="M34" s="286">
        <f t="shared" si="1"/>
        <v>0</v>
      </c>
    </row>
    <row r="35" spans="1:13" ht="11.25">
      <c r="A35" s="287" t="s">
        <v>932</v>
      </c>
      <c r="B35" s="280" t="s">
        <v>933</v>
      </c>
      <c r="C35" s="288" t="s">
        <v>1703</v>
      </c>
      <c r="D35" s="292">
        <v>7000</v>
      </c>
      <c r="E35" s="283">
        <v>0</v>
      </c>
      <c r="F35" s="287" t="s">
        <v>537</v>
      </c>
      <c r="G35" s="288" t="s">
        <v>353</v>
      </c>
      <c r="H35" s="288" t="s">
        <v>1624</v>
      </c>
      <c r="I35" s="284" t="s">
        <v>1693</v>
      </c>
      <c r="J35" s="285" t="s">
        <v>1694</v>
      </c>
      <c r="K35" s="286"/>
      <c r="L35" s="285">
        <f t="shared" si="0"/>
        <v>0</v>
      </c>
      <c r="M35" s="286">
        <f t="shared" si="1"/>
        <v>0</v>
      </c>
    </row>
    <row r="36" spans="1:13" ht="11.25">
      <c r="A36" s="287" t="s">
        <v>932</v>
      </c>
      <c r="B36" s="280" t="s">
        <v>933</v>
      </c>
      <c r="C36" s="288" t="s">
        <v>1704</v>
      </c>
      <c r="D36" s="289">
        <v>1000</v>
      </c>
      <c r="E36" s="290">
        <v>0</v>
      </c>
      <c r="F36" s="287" t="s">
        <v>551</v>
      </c>
      <c r="G36" s="288" t="s">
        <v>353</v>
      </c>
      <c r="H36" s="288" t="s">
        <v>1624</v>
      </c>
      <c r="I36" s="284" t="s">
        <v>1705</v>
      </c>
      <c r="J36" s="285" t="s">
        <v>1694</v>
      </c>
      <c r="K36" s="286"/>
      <c r="L36" s="285">
        <f t="shared" si="0"/>
        <v>0</v>
      </c>
      <c r="M36" s="286">
        <f t="shared" si="1"/>
        <v>0</v>
      </c>
    </row>
    <row r="37" spans="1:13" ht="11.25">
      <c r="A37" s="287" t="s">
        <v>932</v>
      </c>
      <c r="B37" s="280" t="s">
        <v>933</v>
      </c>
      <c r="C37" s="288" t="s">
        <v>1706</v>
      </c>
      <c r="D37" s="289">
        <v>200</v>
      </c>
      <c r="E37" s="290">
        <v>0</v>
      </c>
      <c r="F37" s="287" t="s">
        <v>551</v>
      </c>
      <c r="G37" s="288" t="s">
        <v>353</v>
      </c>
      <c r="H37" s="288" t="s">
        <v>1624</v>
      </c>
      <c r="I37" s="284" t="s">
        <v>1705</v>
      </c>
      <c r="J37" s="285" t="s">
        <v>1694</v>
      </c>
      <c r="K37" s="286"/>
      <c r="L37" s="285">
        <f t="shared" si="0"/>
        <v>0</v>
      </c>
      <c r="M37" s="286">
        <f t="shared" si="1"/>
        <v>0</v>
      </c>
    </row>
    <row r="38" spans="1:13" ht="11.25">
      <c r="A38" s="287" t="s">
        <v>932</v>
      </c>
      <c r="B38" s="280" t="s">
        <v>933</v>
      </c>
      <c r="C38" s="288" t="s">
        <v>1707</v>
      </c>
      <c r="D38" s="289">
        <v>500</v>
      </c>
      <c r="E38" s="290">
        <v>0</v>
      </c>
      <c r="F38" s="287" t="s">
        <v>551</v>
      </c>
      <c r="G38" s="288" t="s">
        <v>353</v>
      </c>
      <c r="H38" s="288" t="s">
        <v>1624</v>
      </c>
      <c r="I38" s="284" t="s">
        <v>1705</v>
      </c>
      <c r="J38" s="285" t="s">
        <v>1694</v>
      </c>
      <c r="K38" s="286"/>
      <c r="L38" s="285">
        <f t="shared" si="0"/>
        <v>0</v>
      </c>
      <c r="M38" s="286">
        <f t="shared" si="1"/>
        <v>0</v>
      </c>
    </row>
    <row r="39" spans="1:13" ht="11.25">
      <c r="A39" s="287" t="s">
        <v>932</v>
      </c>
      <c r="B39" s="280" t="s">
        <v>933</v>
      </c>
      <c r="C39" s="288" t="s">
        <v>1708</v>
      </c>
      <c r="D39" s="289">
        <v>150</v>
      </c>
      <c r="E39" s="290">
        <v>0</v>
      </c>
      <c r="F39" s="287" t="s">
        <v>551</v>
      </c>
      <c r="G39" s="288" t="s">
        <v>353</v>
      </c>
      <c r="H39" s="288" t="s">
        <v>1624</v>
      </c>
      <c r="I39" s="284" t="s">
        <v>1705</v>
      </c>
      <c r="J39" s="285" t="s">
        <v>1694</v>
      </c>
      <c r="K39" s="286"/>
      <c r="L39" s="285">
        <f t="shared" si="0"/>
        <v>0</v>
      </c>
      <c r="M39" s="286">
        <f t="shared" si="1"/>
        <v>0</v>
      </c>
    </row>
    <row r="40" spans="1:13" ht="11.25">
      <c r="A40" s="287" t="s">
        <v>932</v>
      </c>
      <c r="B40" s="280" t="s">
        <v>933</v>
      </c>
      <c r="C40" s="288" t="s">
        <v>1709</v>
      </c>
      <c r="D40" s="289">
        <v>2000</v>
      </c>
      <c r="E40" s="290">
        <v>0</v>
      </c>
      <c r="F40" s="287" t="s">
        <v>551</v>
      </c>
      <c r="G40" s="288" t="s">
        <v>353</v>
      </c>
      <c r="H40" s="288" t="s">
        <v>1624</v>
      </c>
      <c r="I40" s="284" t="s">
        <v>1705</v>
      </c>
      <c r="J40" s="285" t="s">
        <v>1694</v>
      </c>
      <c r="K40" s="286"/>
      <c r="L40" s="285">
        <f t="shared" si="0"/>
        <v>0</v>
      </c>
      <c r="M40" s="286">
        <f t="shared" si="1"/>
        <v>0</v>
      </c>
    </row>
    <row r="41" spans="1:13" ht="11.25">
      <c r="A41" s="287" t="s">
        <v>932</v>
      </c>
      <c r="B41" s="280" t="s">
        <v>933</v>
      </c>
      <c r="C41" s="288" t="s">
        <v>1710</v>
      </c>
      <c r="D41" s="289">
        <v>200</v>
      </c>
      <c r="E41" s="290">
        <v>0</v>
      </c>
      <c r="F41" s="287" t="s">
        <v>551</v>
      </c>
      <c r="G41" s="288" t="s">
        <v>353</v>
      </c>
      <c r="H41" s="288" t="s">
        <v>1624</v>
      </c>
      <c r="I41" s="284" t="s">
        <v>1705</v>
      </c>
      <c r="J41" s="285" t="s">
        <v>1694</v>
      </c>
      <c r="K41" s="286"/>
      <c r="L41" s="285">
        <f t="shared" si="0"/>
        <v>0</v>
      </c>
      <c r="M41" s="286">
        <f t="shared" si="1"/>
        <v>0</v>
      </c>
    </row>
    <row r="42" spans="1:13" ht="11.25">
      <c r="A42" s="287" t="s">
        <v>932</v>
      </c>
      <c r="B42" s="280" t="s">
        <v>933</v>
      </c>
      <c r="C42" s="288" t="s">
        <v>1711</v>
      </c>
      <c r="D42" s="289">
        <v>1000</v>
      </c>
      <c r="E42" s="290">
        <v>0</v>
      </c>
      <c r="F42" s="287" t="s">
        <v>551</v>
      </c>
      <c r="G42" s="288" t="s">
        <v>353</v>
      </c>
      <c r="H42" s="288" t="s">
        <v>1624</v>
      </c>
      <c r="I42" s="284" t="s">
        <v>1705</v>
      </c>
      <c r="J42" s="285" t="s">
        <v>1694</v>
      </c>
      <c r="K42" s="286"/>
      <c r="L42" s="285">
        <f t="shared" si="0"/>
        <v>0</v>
      </c>
      <c r="M42" s="286">
        <f t="shared" si="1"/>
        <v>0</v>
      </c>
    </row>
    <row r="43" spans="1:13" ht="11.25">
      <c r="A43" s="287" t="s">
        <v>932</v>
      </c>
      <c r="B43" s="280" t="s">
        <v>933</v>
      </c>
      <c r="C43" s="288" t="s">
        <v>1712</v>
      </c>
      <c r="D43" s="289">
        <v>150</v>
      </c>
      <c r="E43" s="290">
        <v>0</v>
      </c>
      <c r="F43" s="287" t="s">
        <v>551</v>
      </c>
      <c r="G43" s="288" t="s">
        <v>353</v>
      </c>
      <c r="H43" s="288" t="s">
        <v>1624</v>
      </c>
      <c r="I43" s="284" t="s">
        <v>1705</v>
      </c>
      <c r="J43" s="285" t="s">
        <v>1694</v>
      </c>
      <c r="K43" s="286"/>
      <c r="L43" s="285">
        <f t="shared" si="0"/>
        <v>0</v>
      </c>
      <c r="M43" s="286">
        <f t="shared" si="1"/>
        <v>0</v>
      </c>
    </row>
    <row r="44" spans="1:13" ht="11.25">
      <c r="A44" s="287" t="s">
        <v>932</v>
      </c>
      <c r="B44" s="280" t="s">
        <v>933</v>
      </c>
      <c r="C44" s="288" t="s">
        <v>1713</v>
      </c>
      <c r="D44" s="289">
        <v>500</v>
      </c>
      <c r="E44" s="290">
        <v>0</v>
      </c>
      <c r="F44" s="287" t="s">
        <v>551</v>
      </c>
      <c r="G44" s="288" t="s">
        <v>353</v>
      </c>
      <c r="H44" s="288" t="s">
        <v>1624</v>
      </c>
      <c r="I44" s="284" t="s">
        <v>1705</v>
      </c>
      <c r="J44" s="285" t="s">
        <v>1694</v>
      </c>
      <c r="K44" s="286"/>
      <c r="L44" s="285">
        <f t="shared" si="0"/>
        <v>0</v>
      </c>
      <c r="M44" s="286">
        <f t="shared" si="1"/>
        <v>0</v>
      </c>
    </row>
    <row r="45" spans="1:13" ht="11.25">
      <c r="A45" s="287" t="s">
        <v>932</v>
      </c>
      <c r="B45" s="280" t="s">
        <v>933</v>
      </c>
      <c r="C45" s="288" t="s">
        <v>1714</v>
      </c>
      <c r="D45" s="289">
        <v>200</v>
      </c>
      <c r="E45" s="290">
        <v>0</v>
      </c>
      <c r="F45" s="287" t="s">
        <v>551</v>
      </c>
      <c r="G45" s="288" t="s">
        <v>353</v>
      </c>
      <c r="H45" s="288" t="s">
        <v>1624</v>
      </c>
      <c r="I45" s="284" t="s">
        <v>1705</v>
      </c>
      <c r="J45" s="285" t="s">
        <v>1694</v>
      </c>
      <c r="K45" s="286"/>
      <c r="L45" s="285">
        <f t="shared" si="0"/>
        <v>0</v>
      </c>
      <c r="M45" s="286">
        <f t="shared" si="1"/>
        <v>0</v>
      </c>
    </row>
    <row r="46" spans="1:13" ht="11.25">
      <c r="A46" s="287" t="s">
        <v>932</v>
      </c>
      <c r="B46" s="280" t="s">
        <v>933</v>
      </c>
      <c r="C46" s="288" t="s">
        <v>1715</v>
      </c>
      <c r="D46" s="289">
        <v>330</v>
      </c>
      <c r="E46" s="290">
        <v>0</v>
      </c>
      <c r="F46" s="287" t="s">
        <v>551</v>
      </c>
      <c r="G46" s="288" t="s">
        <v>353</v>
      </c>
      <c r="H46" s="288" t="s">
        <v>1624</v>
      </c>
      <c r="I46" s="284" t="s">
        <v>1705</v>
      </c>
      <c r="J46" s="285" t="s">
        <v>1694</v>
      </c>
      <c r="K46" s="286"/>
      <c r="L46" s="285">
        <f t="shared" si="0"/>
        <v>0</v>
      </c>
      <c r="M46" s="286">
        <f t="shared" si="1"/>
        <v>0</v>
      </c>
    </row>
    <row r="47" spans="1:13" ht="11.25">
      <c r="A47" s="279" t="s">
        <v>937</v>
      </c>
      <c r="B47" s="280" t="s">
        <v>938</v>
      </c>
      <c r="C47" s="281" t="s">
        <v>1716</v>
      </c>
      <c r="D47" s="282">
        <v>22711</v>
      </c>
      <c r="E47" s="283">
        <v>0</v>
      </c>
      <c r="F47" s="279" t="s">
        <v>535</v>
      </c>
      <c r="G47" s="281" t="s">
        <v>351</v>
      </c>
      <c r="H47" s="281" t="s">
        <v>1624</v>
      </c>
      <c r="I47" s="284" t="s">
        <v>1717</v>
      </c>
      <c r="J47" s="285" t="s">
        <v>1718</v>
      </c>
      <c r="K47" s="286" t="s">
        <v>1719</v>
      </c>
      <c r="L47" s="285">
        <f t="shared" si="0"/>
        <v>0</v>
      </c>
      <c r="M47" s="286">
        <f t="shared" si="1"/>
        <v>0</v>
      </c>
    </row>
    <row r="48" spans="1:13" ht="11.25">
      <c r="A48" s="279" t="s">
        <v>946</v>
      </c>
      <c r="B48" s="280" t="s">
        <v>947</v>
      </c>
      <c r="C48" s="281" t="s">
        <v>1720</v>
      </c>
      <c r="D48" s="282">
        <v>14454</v>
      </c>
      <c r="E48" s="283">
        <v>0</v>
      </c>
      <c r="F48" s="279" t="s">
        <v>535</v>
      </c>
      <c r="G48" s="281" t="s">
        <v>351</v>
      </c>
      <c r="H48" s="281" t="s">
        <v>1624</v>
      </c>
      <c r="I48" s="284" t="s">
        <v>1721</v>
      </c>
      <c r="J48" s="285" t="s">
        <v>1722</v>
      </c>
      <c r="K48" s="286" t="s">
        <v>1723</v>
      </c>
      <c r="L48" s="285">
        <f t="shared" si="0"/>
        <v>0</v>
      </c>
      <c r="M48" s="286">
        <f t="shared" si="1"/>
        <v>0</v>
      </c>
    </row>
    <row r="49" spans="1:13" ht="11.25">
      <c r="A49" s="279" t="s">
        <v>954</v>
      </c>
      <c r="B49" s="280" t="s">
        <v>955</v>
      </c>
      <c r="C49" s="281" t="s">
        <v>1724</v>
      </c>
      <c r="D49" s="282">
        <v>217983</v>
      </c>
      <c r="E49" s="283">
        <v>0</v>
      </c>
      <c r="F49" s="279" t="s">
        <v>535</v>
      </c>
      <c r="G49" s="281" t="s">
        <v>351</v>
      </c>
      <c r="H49" s="281" t="s">
        <v>1624</v>
      </c>
      <c r="I49" s="284" t="s">
        <v>1725</v>
      </c>
      <c r="J49" s="285" t="s">
        <v>1726</v>
      </c>
      <c r="K49" s="286" t="s">
        <v>1727</v>
      </c>
      <c r="L49" s="285">
        <f t="shared" si="0"/>
        <v>0</v>
      </c>
      <c r="M49" s="286">
        <f t="shared" si="1"/>
        <v>0</v>
      </c>
    </row>
    <row r="50" spans="1:13" ht="11.25">
      <c r="A50" s="287" t="s">
        <v>963</v>
      </c>
      <c r="B50" s="280" t="s">
        <v>964</v>
      </c>
      <c r="C50" s="288" t="s">
        <v>544</v>
      </c>
      <c r="D50" s="289">
        <v>16210</v>
      </c>
      <c r="E50" s="290">
        <v>0</v>
      </c>
      <c r="F50" s="287" t="s">
        <v>543</v>
      </c>
      <c r="G50" s="281" t="s">
        <v>353</v>
      </c>
      <c r="H50" s="288" t="s">
        <v>1624</v>
      </c>
      <c r="I50" s="284" t="s">
        <v>1728</v>
      </c>
      <c r="J50" s="285" t="s">
        <v>1729</v>
      </c>
      <c r="K50" s="286"/>
      <c r="L50" s="285">
        <f t="shared" si="0"/>
        <v>0</v>
      </c>
      <c r="M50" s="286">
        <f t="shared" si="1"/>
        <v>0</v>
      </c>
    </row>
    <row r="51" spans="1:13" ht="11.25">
      <c r="A51" s="287" t="s">
        <v>971</v>
      </c>
      <c r="B51" s="280" t="s">
        <v>972</v>
      </c>
      <c r="C51" s="288" t="s">
        <v>544</v>
      </c>
      <c r="D51" s="289">
        <v>42916</v>
      </c>
      <c r="E51" s="290">
        <v>0</v>
      </c>
      <c r="F51" s="287" t="s">
        <v>543</v>
      </c>
      <c r="G51" s="281" t="s">
        <v>353</v>
      </c>
      <c r="H51" s="288" t="s">
        <v>1624</v>
      </c>
      <c r="I51" s="284" t="s">
        <v>1730</v>
      </c>
      <c r="J51" s="285" t="s">
        <v>1731</v>
      </c>
      <c r="K51" s="286"/>
      <c r="L51" s="285">
        <f t="shared" si="0"/>
        <v>0</v>
      </c>
      <c r="M51" s="286">
        <f t="shared" si="1"/>
        <v>0</v>
      </c>
    </row>
    <row r="52" spans="1:13" ht="11.25">
      <c r="A52" s="287" t="s">
        <v>988</v>
      </c>
      <c r="B52" s="280" t="s">
        <v>989</v>
      </c>
      <c r="C52" s="288" t="s">
        <v>1732</v>
      </c>
      <c r="D52" s="289">
        <v>9329</v>
      </c>
      <c r="E52" s="290">
        <v>0.09</v>
      </c>
      <c r="F52" s="291" t="s">
        <v>547</v>
      </c>
      <c r="G52" s="281" t="s">
        <v>349</v>
      </c>
      <c r="H52" s="288" t="s">
        <v>1624</v>
      </c>
      <c r="I52" s="284" t="s">
        <v>1733</v>
      </c>
      <c r="J52" s="285" t="s">
        <v>1734</v>
      </c>
      <c r="K52" s="286"/>
      <c r="L52" s="285">
        <f t="shared" si="0"/>
        <v>0</v>
      </c>
      <c r="M52" s="286">
        <f t="shared" si="1"/>
        <v>0</v>
      </c>
    </row>
    <row r="53" spans="1:13" ht="11.25">
      <c r="A53" s="287" t="s">
        <v>988</v>
      </c>
      <c r="B53" s="280" t="s">
        <v>989</v>
      </c>
      <c r="C53" s="288" t="s">
        <v>1735</v>
      </c>
      <c r="D53" s="289">
        <v>1182</v>
      </c>
      <c r="E53" s="290">
        <v>0.07</v>
      </c>
      <c r="F53" s="291" t="s">
        <v>547</v>
      </c>
      <c r="G53" s="281" t="s">
        <v>349</v>
      </c>
      <c r="H53" s="288" t="s">
        <v>1624</v>
      </c>
      <c r="I53" s="284" t="s">
        <v>1733</v>
      </c>
      <c r="J53" s="285" t="s">
        <v>1734</v>
      </c>
      <c r="K53" s="286"/>
      <c r="L53" s="285">
        <f t="shared" si="0"/>
        <v>0</v>
      </c>
      <c r="M53" s="286">
        <f t="shared" si="1"/>
        <v>0</v>
      </c>
    </row>
    <row r="54" spans="1:13" ht="11.25">
      <c r="A54" s="287" t="s">
        <v>988</v>
      </c>
      <c r="B54" s="280" t="s">
        <v>989</v>
      </c>
      <c r="C54" s="288" t="s">
        <v>1736</v>
      </c>
      <c r="D54" s="289">
        <v>19155</v>
      </c>
      <c r="E54" s="290">
        <v>0.09</v>
      </c>
      <c r="F54" s="291" t="s">
        <v>547</v>
      </c>
      <c r="G54" s="281" t="s">
        <v>349</v>
      </c>
      <c r="H54" s="288" t="s">
        <v>1624</v>
      </c>
      <c r="I54" s="284" t="s">
        <v>1733</v>
      </c>
      <c r="J54" s="285" t="s">
        <v>1734</v>
      </c>
      <c r="K54" s="286"/>
      <c r="L54" s="285">
        <f t="shared" si="0"/>
        <v>0</v>
      </c>
      <c r="M54" s="286">
        <f t="shared" si="1"/>
        <v>0</v>
      </c>
    </row>
    <row r="55" spans="1:13" ht="11.25">
      <c r="A55" s="287" t="s">
        <v>988</v>
      </c>
      <c r="B55" s="280" t="s">
        <v>989</v>
      </c>
      <c r="C55" s="288" t="s">
        <v>1737</v>
      </c>
      <c r="D55" s="289">
        <v>960</v>
      </c>
      <c r="E55" s="290">
        <v>0.09</v>
      </c>
      <c r="F55" s="291" t="s">
        <v>547</v>
      </c>
      <c r="G55" s="281" t="s">
        <v>349</v>
      </c>
      <c r="H55" s="288" t="s">
        <v>1624</v>
      </c>
      <c r="I55" s="284" t="s">
        <v>1733</v>
      </c>
      <c r="J55" s="285" t="s">
        <v>1734</v>
      </c>
      <c r="K55" s="286"/>
      <c r="L55" s="285">
        <f t="shared" si="0"/>
        <v>0</v>
      </c>
      <c r="M55" s="286">
        <f t="shared" si="1"/>
        <v>0</v>
      </c>
    </row>
    <row r="56" spans="1:13" ht="11.25">
      <c r="A56" s="287" t="s">
        <v>988</v>
      </c>
      <c r="B56" s="280" t="s">
        <v>989</v>
      </c>
      <c r="C56" s="288" t="s">
        <v>1738</v>
      </c>
      <c r="D56" s="289">
        <v>7153</v>
      </c>
      <c r="E56" s="290">
        <v>0.08</v>
      </c>
      <c r="F56" s="291" t="s">
        <v>547</v>
      </c>
      <c r="G56" s="281" t="s">
        <v>349</v>
      </c>
      <c r="H56" s="288" t="s">
        <v>1624</v>
      </c>
      <c r="I56" s="284" t="s">
        <v>1733</v>
      </c>
      <c r="J56" s="285" t="s">
        <v>1734</v>
      </c>
      <c r="K56" s="286"/>
      <c r="L56" s="285">
        <f t="shared" si="0"/>
        <v>0</v>
      </c>
      <c r="M56" s="286">
        <f t="shared" si="1"/>
        <v>0</v>
      </c>
    </row>
    <row r="57" spans="1:13" ht="11.25">
      <c r="A57" s="287" t="s">
        <v>988</v>
      </c>
      <c r="B57" s="280" t="s">
        <v>989</v>
      </c>
      <c r="C57" s="288" t="s">
        <v>1739</v>
      </c>
      <c r="D57" s="289">
        <v>5160</v>
      </c>
      <c r="E57" s="290">
        <v>0.05</v>
      </c>
      <c r="F57" s="291" t="s">
        <v>547</v>
      </c>
      <c r="G57" s="281" t="s">
        <v>349</v>
      </c>
      <c r="H57" s="288" t="s">
        <v>1624</v>
      </c>
      <c r="I57" s="284" t="s">
        <v>1733</v>
      </c>
      <c r="J57" s="285" t="s">
        <v>1734</v>
      </c>
      <c r="K57" s="286"/>
      <c r="L57" s="285">
        <f t="shared" si="0"/>
        <v>0</v>
      </c>
      <c r="M57" s="286">
        <f t="shared" si="1"/>
        <v>0</v>
      </c>
    </row>
    <row r="58" spans="1:13" ht="11.25">
      <c r="A58" s="287" t="s">
        <v>988</v>
      </c>
      <c r="B58" s="280" t="s">
        <v>989</v>
      </c>
      <c r="C58" s="288" t="s">
        <v>1740</v>
      </c>
      <c r="D58" s="289">
        <v>238876</v>
      </c>
      <c r="E58" s="290">
        <v>0.03</v>
      </c>
      <c r="F58" s="291" t="s">
        <v>547</v>
      </c>
      <c r="G58" s="281" t="s">
        <v>349</v>
      </c>
      <c r="H58" s="288" t="s">
        <v>1624</v>
      </c>
      <c r="I58" s="284" t="s">
        <v>1733</v>
      </c>
      <c r="J58" s="285" t="s">
        <v>1734</v>
      </c>
      <c r="K58" s="286"/>
      <c r="L58" s="285">
        <f t="shared" si="0"/>
        <v>0</v>
      </c>
      <c r="M58" s="286">
        <f t="shared" si="1"/>
        <v>0</v>
      </c>
    </row>
    <row r="59" spans="1:13" ht="11.25">
      <c r="A59" s="287" t="s">
        <v>988</v>
      </c>
      <c r="B59" s="280" t="s">
        <v>989</v>
      </c>
      <c r="C59" s="288" t="s">
        <v>1741</v>
      </c>
      <c r="D59" s="289">
        <v>70484</v>
      </c>
      <c r="E59" s="290">
        <v>0.04</v>
      </c>
      <c r="F59" s="291" t="s">
        <v>547</v>
      </c>
      <c r="G59" s="281" t="s">
        <v>349</v>
      </c>
      <c r="H59" s="288" t="s">
        <v>1624</v>
      </c>
      <c r="I59" s="284" t="s">
        <v>1733</v>
      </c>
      <c r="J59" s="285" t="s">
        <v>1734</v>
      </c>
      <c r="K59" s="286"/>
      <c r="L59" s="285">
        <f t="shared" si="0"/>
        <v>0</v>
      </c>
      <c r="M59" s="286">
        <f t="shared" si="1"/>
        <v>0</v>
      </c>
    </row>
    <row r="60" spans="1:13" ht="11.25">
      <c r="A60" s="287" t="s">
        <v>988</v>
      </c>
      <c r="B60" s="280" t="s">
        <v>989</v>
      </c>
      <c r="C60" s="288" t="s">
        <v>1742</v>
      </c>
      <c r="D60" s="289">
        <v>14290</v>
      </c>
      <c r="E60" s="290">
        <v>0.05</v>
      </c>
      <c r="F60" s="291" t="s">
        <v>547</v>
      </c>
      <c r="G60" s="281" t="s">
        <v>349</v>
      </c>
      <c r="H60" s="288" t="s">
        <v>1624</v>
      </c>
      <c r="I60" s="284" t="s">
        <v>1733</v>
      </c>
      <c r="J60" s="285" t="s">
        <v>1734</v>
      </c>
      <c r="K60" s="286"/>
      <c r="L60" s="285">
        <f t="shared" si="0"/>
        <v>0</v>
      </c>
      <c r="M60" s="286">
        <f t="shared" si="1"/>
        <v>0</v>
      </c>
    </row>
    <row r="61" spans="1:13" ht="11.25">
      <c r="A61" s="279" t="s">
        <v>996</v>
      </c>
      <c r="B61" s="280" t="s">
        <v>997</v>
      </c>
      <c r="C61" s="281" t="s">
        <v>1743</v>
      </c>
      <c r="D61" s="282">
        <v>91073</v>
      </c>
      <c r="E61" s="283">
        <v>0</v>
      </c>
      <c r="F61" s="279" t="s">
        <v>535</v>
      </c>
      <c r="G61" s="281" t="s">
        <v>351</v>
      </c>
      <c r="H61" s="281" t="s">
        <v>1624</v>
      </c>
      <c r="I61" s="284" t="s">
        <v>1744</v>
      </c>
      <c r="J61" s="285" t="s">
        <v>1745</v>
      </c>
      <c r="K61" s="286" t="s">
        <v>1746</v>
      </c>
      <c r="L61" s="285">
        <f t="shared" si="0"/>
        <v>0</v>
      </c>
      <c r="M61" s="286">
        <f t="shared" si="1"/>
        <v>0</v>
      </c>
    </row>
    <row r="62" spans="1:13" ht="11.25">
      <c r="A62" s="287" t="s">
        <v>996</v>
      </c>
      <c r="B62" s="280" t="s">
        <v>997</v>
      </c>
      <c r="C62" s="288" t="s">
        <v>1747</v>
      </c>
      <c r="D62" s="292">
        <v>10000</v>
      </c>
      <c r="E62" s="283">
        <v>0</v>
      </c>
      <c r="F62" s="287" t="s">
        <v>537</v>
      </c>
      <c r="G62" s="288" t="s">
        <v>353</v>
      </c>
      <c r="H62" s="288" t="s">
        <v>1624</v>
      </c>
      <c r="I62" s="284" t="s">
        <v>1748</v>
      </c>
      <c r="J62" s="285" t="s">
        <v>1749</v>
      </c>
      <c r="K62" s="286"/>
      <c r="L62" s="285">
        <f t="shared" si="0"/>
        <v>0</v>
      </c>
      <c r="M62" s="286">
        <f t="shared" si="1"/>
        <v>0</v>
      </c>
    </row>
    <row r="63" spans="1:13" ht="11.25">
      <c r="A63" s="287" t="s">
        <v>996</v>
      </c>
      <c r="B63" s="280" t="s">
        <v>997</v>
      </c>
      <c r="C63" s="288" t="s">
        <v>1750</v>
      </c>
      <c r="D63" s="292">
        <v>15000</v>
      </c>
      <c r="E63" s="283">
        <v>0</v>
      </c>
      <c r="F63" s="287" t="s">
        <v>537</v>
      </c>
      <c r="G63" s="288" t="s">
        <v>353</v>
      </c>
      <c r="H63" s="288" t="s">
        <v>1624</v>
      </c>
      <c r="I63" s="284" t="s">
        <v>1748</v>
      </c>
      <c r="J63" s="285" t="s">
        <v>1749</v>
      </c>
      <c r="K63" s="286"/>
      <c r="L63" s="285">
        <f t="shared" si="0"/>
        <v>0</v>
      </c>
      <c r="M63" s="286">
        <f t="shared" si="1"/>
        <v>0</v>
      </c>
    </row>
    <row r="64" spans="1:13" ht="11.25">
      <c r="A64" s="287" t="s">
        <v>1001</v>
      </c>
      <c r="B64" s="280" t="s">
        <v>1002</v>
      </c>
      <c r="C64" s="288" t="s">
        <v>1751</v>
      </c>
      <c r="D64" s="289">
        <v>24905</v>
      </c>
      <c r="E64" s="290">
        <v>0</v>
      </c>
      <c r="F64" s="291" t="s">
        <v>547</v>
      </c>
      <c r="G64" s="281" t="s">
        <v>349</v>
      </c>
      <c r="H64" s="288" t="s">
        <v>1624</v>
      </c>
      <c r="I64" s="284" t="s">
        <v>1752</v>
      </c>
      <c r="J64" s="285" t="s">
        <v>1753</v>
      </c>
      <c r="K64" s="286"/>
      <c r="L64" s="285">
        <f t="shared" si="0"/>
        <v>0</v>
      </c>
      <c r="M64" s="286">
        <f t="shared" si="1"/>
        <v>0</v>
      </c>
    </row>
    <row r="65" spans="1:13" ht="11.25">
      <c r="A65" s="287" t="s">
        <v>1001</v>
      </c>
      <c r="B65" s="280" t="s">
        <v>1002</v>
      </c>
      <c r="C65" s="288" t="s">
        <v>1754</v>
      </c>
      <c r="D65" s="289">
        <v>86000</v>
      </c>
      <c r="E65" s="290">
        <v>0.67</v>
      </c>
      <c r="F65" s="291" t="s">
        <v>547</v>
      </c>
      <c r="G65" s="281" t="s">
        <v>349</v>
      </c>
      <c r="H65" s="288" t="s">
        <v>1624</v>
      </c>
      <c r="I65" s="284" t="s">
        <v>1752</v>
      </c>
      <c r="J65" s="285" t="s">
        <v>1753</v>
      </c>
      <c r="K65" s="286"/>
      <c r="L65" s="285">
        <f t="shared" si="0"/>
        <v>0</v>
      </c>
      <c r="M65" s="286">
        <f t="shared" si="1"/>
        <v>0</v>
      </c>
    </row>
    <row r="66" spans="1:13" ht="11.25">
      <c r="A66" s="287" t="s">
        <v>1001</v>
      </c>
      <c r="B66" s="280" t="s">
        <v>1002</v>
      </c>
      <c r="C66" s="288" t="s">
        <v>1755</v>
      </c>
      <c r="D66" s="289">
        <v>85124</v>
      </c>
      <c r="E66" s="290">
        <v>0</v>
      </c>
      <c r="F66" s="291" t="s">
        <v>547</v>
      </c>
      <c r="G66" s="281" t="s">
        <v>349</v>
      </c>
      <c r="H66" s="288" t="s">
        <v>1624</v>
      </c>
      <c r="I66" s="284" t="s">
        <v>1752</v>
      </c>
      <c r="J66" s="285" t="s">
        <v>1753</v>
      </c>
      <c r="K66" s="286"/>
      <c r="L66" s="285">
        <f t="shared" si="0"/>
        <v>0</v>
      </c>
      <c r="M66" s="286">
        <f t="shared" si="1"/>
        <v>0</v>
      </c>
    </row>
    <row r="67" spans="1:13" ht="11.25">
      <c r="A67" s="287" t="s">
        <v>1001</v>
      </c>
      <c r="B67" s="280" t="s">
        <v>1002</v>
      </c>
      <c r="C67" s="288" t="s">
        <v>1756</v>
      </c>
      <c r="D67" s="289">
        <v>81668</v>
      </c>
      <c r="E67" s="290">
        <v>0</v>
      </c>
      <c r="F67" s="291" t="s">
        <v>547</v>
      </c>
      <c r="G67" s="281" t="s">
        <v>349</v>
      </c>
      <c r="H67" s="288" t="s">
        <v>1624</v>
      </c>
      <c r="I67" s="284" t="s">
        <v>1752</v>
      </c>
      <c r="J67" s="285" t="s">
        <v>1753</v>
      </c>
      <c r="K67" s="286"/>
      <c r="L67" s="285">
        <f t="shared" si="0"/>
        <v>0</v>
      </c>
      <c r="M67" s="286">
        <f t="shared" si="1"/>
        <v>0</v>
      </c>
    </row>
    <row r="68" spans="1:13" ht="11.25">
      <c r="A68" s="287" t="s">
        <v>1001</v>
      </c>
      <c r="B68" s="280" t="s">
        <v>1002</v>
      </c>
      <c r="C68" s="288" t="s">
        <v>1757</v>
      </c>
      <c r="D68" s="289">
        <v>30327</v>
      </c>
      <c r="E68" s="290">
        <v>0</v>
      </c>
      <c r="F68" s="291" t="s">
        <v>547</v>
      </c>
      <c r="G68" s="281" t="s">
        <v>349</v>
      </c>
      <c r="H68" s="288" t="s">
        <v>1624</v>
      </c>
      <c r="I68" s="284" t="s">
        <v>1752</v>
      </c>
      <c r="J68" s="285" t="s">
        <v>1753</v>
      </c>
      <c r="K68" s="286"/>
      <c r="L68" s="285">
        <f t="shared" si="0"/>
        <v>0</v>
      </c>
      <c r="M68" s="286">
        <f t="shared" si="1"/>
        <v>0</v>
      </c>
    </row>
    <row r="69" spans="1:13" ht="11.25">
      <c r="A69" s="287" t="s">
        <v>1001</v>
      </c>
      <c r="B69" s="280" t="s">
        <v>1002</v>
      </c>
      <c r="C69" s="288" t="s">
        <v>1758</v>
      </c>
      <c r="D69" s="289">
        <v>61380</v>
      </c>
      <c r="E69" s="290">
        <v>0</v>
      </c>
      <c r="F69" s="291" t="s">
        <v>547</v>
      </c>
      <c r="G69" s="281" t="s">
        <v>349</v>
      </c>
      <c r="H69" s="288" t="s">
        <v>1624</v>
      </c>
      <c r="I69" s="284" t="s">
        <v>1752</v>
      </c>
      <c r="J69" s="285" t="s">
        <v>1753</v>
      </c>
      <c r="K69" s="286"/>
      <c r="L69" s="285">
        <f t="shared" si="0"/>
        <v>0</v>
      </c>
      <c r="M69" s="286">
        <f t="shared" si="1"/>
        <v>0</v>
      </c>
    </row>
    <row r="70" spans="1:13" ht="11.25">
      <c r="A70" s="287" t="s">
        <v>1001</v>
      </c>
      <c r="B70" s="280" t="s">
        <v>1002</v>
      </c>
      <c r="C70" s="288" t="s">
        <v>1759</v>
      </c>
      <c r="D70" s="289">
        <v>12774</v>
      </c>
      <c r="E70" s="290">
        <v>0</v>
      </c>
      <c r="F70" s="291" t="s">
        <v>547</v>
      </c>
      <c r="G70" s="281" t="s">
        <v>349</v>
      </c>
      <c r="H70" s="288" t="s">
        <v>1624</v>
      </c>
      <c r="I70" s="284" t="s">
        <v>1752</v>
      </c>
      <c r="J70" s="285" t="s">
        <v>1753</v>
      </c>
      <c r="K70" s="286"/>
      <c r="L70" s="285">
        <f t="shared" si="0"/>
        <v>0</v>
      </c>
      <c r="M70" s="286">
        <f t="shared" si="1"/>
        <v>0</v>
      </c>
    </row>
    <row r="71" spans="1:13" ht="11.25">
      <c r="A71" s="287" t="s">
        <v>1001</v>
      </c>
      <c r="B71" s="280" t="s">
        <v>1002</v>
      </c>
      <c r="C71" s="288" t="s">
        <v>1760</v>
      </c>
      <c r="D71" s="289">
        <v>67750</v>
      </c>
      <c r="E71" s="290">
        <v>0</v>
      </c>
      <c r="F71" s="291" t="s">
        <v>547</v>
      </c>
      <c r="G71" s="281" t="s">
        <v>349</v>
      </c>
      <c r="H71" s="288" t="s">
        <v>1624</v>
      </c>
      <c r="I71" s="284" t="s">
        <v>1752</v>
      </c>
      <c r="J71" s="285" t="s">
        <v>1753</v>
      </c>
      <c r="K71" s="286"/>
      <c r="L71" s="285">
        <f t="shared" si="0"/>
        <v>0</v>
      </c>
      <c r="M71" s="286">
        <f t="shared" si="1"/>
        <v>0</v>
      </c>
    </row>
    <row r="72" spans="1:13" ht="11.25">
      <c r="A72" s="279" t="s">
        <v>1008</v>
      </c>
      <c r="B72" s="280" t="s">
        <v>1009</v>
      </c>
      <c r="C72" s="281" t="s">
        <v>1761</v>
      </c>
      <c r="D72" s="282">
        <v>112565</v>
      </c>
      <c r="E72" s="283">
        <v>0</v>
      </c>
      <c r="F72" s="279" t="s">
        <v>535</v>
      </c>
      <c r="G72" s="281" t="s">
        <v>351</v>
      </c>
      <c r="H72" s="281" t="s">
        <v>1624</v>
      </c>
      <c r="I72" s="284" t="s">
        <v>1762</v>
      </c>
      <c r="J72" s="285" t="s">
        <v>1763</v>
      </c>
      <c r="K72" s="286" t="s">
        <v>1764</v>
      </c>
      <c r="L72" s="285">
        <f t="shared" si="0"/>
        <v>0</v>
      </c>
      <c r="M72" s="286">
        <f t="shared" si="1"/>
        <v>0</v>
      </c>
    </row>
    <row r="73" spans="1:13" ht="11.25">
      <c r="A73" s="279" t="s">
        <v>1014</v>
      </c>
      <c r="B73" s="280" t="s">
        <v>1015</v>
      </c>
      <c r="C73" s="281" t="s">
        <v>1765</v>
      </c>
      <c r="D73" s="282">
        <v>1085445</v>
      </c>
      <c r="E73" s="283">
        <v>0</v>
      </c>
      <c r="F73" s="279" t="s">
        <v>535</v>
      </c>
      <c r="G73" s="281" t="s">
        <v>351</v>
      </c>
      <c r="H73" s="281" t="s">
        <v>1624</v>
      </c>
      <c r="I73" s="284" t="s">
        <v>1766</v>
      </c>
      <c r="J73" s="285" t="s">
        <v>1767</v>
      </c>
      <c r="K73" s="286" t="s">
        <v>1768</v>
      </c>
      <c r="L73" s="285">
        <f t="shared" si="0"/>
        <v>0</v>
      </c>
      <c r="M73" s="286">
        <f t="shared" si="1"/>
        <v>0</v>
      </c>
    </row>
    <row r="74" spans="1:13" ht="11.25">
      <c r="A74" s="279" t="s">
        <v>1020</v>
      </c>
      <c r="B74" s="280" t="s">
        <v>1021</v>
      </c>
      <c r="C74" s="281" t="s">
        <v>1769</v>
      </c>
      <c r="D74" s="282">
        <v>106423</v>
      </c>
      <c r="E74" s="283">
        <v>0</v>
      </c>
      <c r="F74" s="279" t="s">
        <v>535</v>
      </c>
      <c r="G74" s="281" t="s">
        <v>351</v>
      </c>
      <c r="H74" s="281" t="s">
        <v>1624</v>
      </c>
      <c r="I74" s="284" t="s">
        <v>1770</v>
      </c>
      <c r="J74" s="285" t="s">
        <v>1771</v>
      </c>
      <c r="K74" s="286" t="s">
        <v>1772</v>
      </c>
      <c r="L74" s="285">
        <f t="shared" si="0"/>
        <v>0</v>
      </c>
      <c r="M74" s="286">
        <f t="shared" si="1"/>
        <v>0</v>
      </c>
    </row>
    <row r="75" spans="1:13" ht="11.25">
      <c r="A75" s="287" t="s">
        <v>1020</v>
      </c>
      <c r="B75" s="280" t="s">
        <v>1021</v>
      </c>
      <c r="C75" s="288" t="s">
        <v>1773</v>
      </c>
      <c r="D75" s="289">
        <v>10000</v>
      </c>
      <c r="E75" s="283">
        <v>0</v>
      </c>
      <c r="F75" s="287" t="s">
        <v>537</v>
      </c>
      <c r="G75" s="288" t="s">
        <v>353</v>
      </c>
      <c r="H75" s="288" t="s">
        <v>1624</v>
      </c>
      <c r="I75" s="284" t="s">
        <v>1774</v>
      </c>
      <c r="J75" s="285" t="s">
        <v>1775</v>
      </c>
      <c r="K75" s="286"/>
      <c r="L75" s="285">
        <f t="shared" si="0"/>
        <v>0</v>
      </c>
      <c r="M75" s="286">
        <f t="shared" si="1"/>
        <v>0</v>
      </c>
    </row>
    <row r="76" spans="1:13" ht="11.25">
      <c r="A76" s="287" t="s">
        <v>1020</v>
      </c>
      <c r="B76" s="280" t="s">
        <v>1021</v>
      </c>
      <c r="C76" s="288" t="s">
        <v>1776</v>
      </c>
      <c r="D76" s="289">
        <v>10000</v>
      </c>
      <c r="E76" s="283">
        <v>0</v>
      </c>
      <c r="F76" s="287" t="s">
        <v>537</v>
      </c>
      <c r="G76" s="288" t="s">
        <v>353</v>
      </c>
      <c r="H76" s="288" t="s">
        <v>1624</v>
      </c>
      <c r="I76" s="284" t="s">
        <v>1774</v>
      </c>
      <c r="J76" s="285" t="s">
        <v>1775</v>
      </c>
      <c r="K76" s="286"/>
      <c r="L76" s="285">
        <f t="shared" si="0"/>
        <v>0</v>
      </c>
      <c r="M76" s="286">
        <f t="shared" si="1"/>
        <v>0</v>
      </c>
    </row>
    <row r="77" spans="1:13" ht="11.25">
      <c r="A77" s="287" t="s">
        <v>1020</v>
      </c>
      <c r="B77" s="280" t="s">
        <v>1021</v>
      </c>
      <c r="C77" s="288" t="s">
        <v>1777</v>
      </c>
      <c r="D77" s="292">
        <v>5000</v>
      </c>
      <c r="E77" s="283">
        <v>0</v>
      </c>
      <c r="F77" s="287" t="s">
        <v>537</v>
      </c>
      <c r="G77" s="288" t="s">
        <v>353</v>
      </c>
      <c r="H77" s="288" t="s">
        <v>1624</v>
      </c>
      <c r="I77" s="284" t="s">
        <v>1774</v>
      </c>
      <c r="J77" s="285" t="s">
        <v>1775</v>
      </c>
      <c r="K77" s="286"/>
      <c r="L77" s="285">
        <f t="shared" si="0"/>
        <v>0</v>
      </c>
      <c r="M77" s="286">
        <f t="shared" si="1"/>
        <v>0</v>
      </c>
    </row>
    <row r="78" spans="1:13" ht="11.25">
      <c r="A78" s="287" t="s">
        <v>1020</v>
      </c>
      <c r="B78" s="280" t="s">
        <v>1021</v>
      </c>
      <c r="C78" s="288" t="s">
        <v>1778</v>
      </c>
      <c r="D78" s="289">
        <v>10000</v>
      </c>
      <c r="E78" s="283">
        <v>0</v>
      </c>
      <c r="F78" s="287" t="s">
        <v>537</v>
      </c>
      <c r="G78" s="288" t="s">
        <v>353</v>
      </c>
      <c r="H78" s="288" t="s">
        <v>1624</v>
      </c>
      <c r="I78" s="284" t="s">
        <v>1774</v>
      </c>
      <c r="J78" s="285" t="s">
        <v>1775</v>
      </c>
      <c r="K78" s="286"/>
      <c r="L78" s="285">
        <f t="shared" si="0"/>
        <v>0</v>
      </c>
      <c r="M78" s="286">
        <f t="shared" si="1"/>
        <v>0</v>
      </c>
    </row>
    <row r="79" spans="1:13" ht="11.25">
      <c r="A79" s="287" t="s">
        <v>1020</v>
      </c>
      <c r="B79" s="280" t="s">
        <v>1021</v>
      </c>
      <c r="C79" s="288" t="s">
        <v>1779</v>
      </c>
      <c r="D79" s="289">
        <v>10000</v>
      </c>
      <c r="E79" s="283">
        <v>0</v>
      </c>
      <c r="F79" s="287" t="s">
        <v>537</v>
      </c>
      <c r="G79" s="288" t="s">
        <v>353</v>
      </c>
      <c r="H79" s="288" t="s">
        <v>1624</v>
      </c>
      <c r="I79" s="284" t="s">
        <v>1774</v>
      </c>
      <c r="J79" s="285" t="s">
        <v>1775</v>
      </c>
      <c r="K79" s="286"/>
      <c r="L79" s="285">
        <f t="shared" si="0"/>
        <v>0</v>
      </c>
      <c r="M79" s="286">
        <f t="shared" si="1"/>
        <v>0</v>
      </c>
    </row>
    <row r="80" spans="1:13" ht="11.25">
      <c r="A80" s="287" t="s">
        <v>1020</v>
      </c>
      <c r="B80" s="280" t="s">
        <v>1021</v>
      </c>
      <c r="C80" s="288" t="s">
        <v>1780</v>
      </c>
      <c r="D80" s="289">
        <v>330</v>
      </c>
      <c r="E80" s="290">
        <v>0</v>
      </c>
      <c r="F80" s="287" t="s">
        <v>551</v>
      </c>
      <c r="G80" s="288" t="s">
        <v>353</v>
      </c>
      <c r="H80" s="288" t="s">
        <v>1624</v>
      </c>
      <c r="I80" s="284" t="s">
        <v>1781</v>
      </c>
      <c r="J80" s="285" t="s">
        <v>1775</v>
      </c>
      <c r="K80" s="286"/>
      <c r="L80" s="285">
        <f t="shared" si="0"/>
        <v>0</v>
      </c>
      <c r="M80" s="286">
        <f t="shared" si="1"/>
        <v>0</v>
      </c>
    </row>
    <row r="81" spans="1:13" ht="11.25">
      <c r="A81" s="287" t="s">
        <v>1027</v>
      </c>
      <c r="B81" s="280" t="s">
        <v>1028</v>
      </c>
      <c r="C81" s="288" t="s">
        <v>544</v>
      </c>
      <c r="D81" s="289">
        <v>77796</v>
      </c>
      <c r="E81" s="290">
        <v>0</v>
      </c>
      <c r="F81" s="287" t="s">
        <v>543</v>
      </c>
      <c r="G81" s="281" t="s">
        <v>353</v>
      </c>
      <c r="H81" s="288" t="s">
        <v>1624</v>
      </c>
      <c r="I81" s="284" t="s">
        <v>1782</v>
      </c>
      <c r="J81" s="285" t="s">
        <v>1783</v>
      </c>
      <c r="K81" s="286"/>
      <c r="L81" s="285">
        <f t="shared" si="0"/>
        <v>0</v>
      </c>
      <c r="M81" s="286">
        <f t="shared" si="1"/>
        <v>0</v>
      </c>
    </row>
    <row r="82" spans="1:13" ht="11.25">
      <c r="A82" s="279" t="s">
        <v>1043</v>
      </c>
      <c r="B82" s="280" t="s">
        <v>1044</v>
      </c>
      <c r="C82" s="281" t="s">
        <v>1784</v>
      </c>
      <c r="D82" s="282">
        <v>181307</v>
      </c>
      <c r="E82" s="283">
        <v>0</v>
      </c>
      <c r="F82" s="279" t="s">
        <v>535</v>
      </c>
      <c r="G82" s="281" t="s">
        <v>351</v>
      </c>
      <c r="H82" s="281" t="s">
        <v>1624</v>
      </c>
      <c r="I82" s="284" t="s">
        <v>1785</v>
      </c>
      <c r="J82" s="285" t="s">
        <v>1786</v>
      </c>
      <c r="K82" s="286" t="s">
        <v>1787</v>
      </c>
      <c r="L82" s="285">
        <f t="shared" si="0"/>
        <v>0</v>
      </c>
      <c r="M82" s="286">
        <f t="shared" si="1"/>
        <v>0</v>
      </c>
    </row>
    <row r="83" spans="1:13" ht="11.25">
      <c r="A83" s="279" t="s">
        <v>1043</v>
      </c>
      <c r="B83" s="280" t="s">
        <v>1044</v>
      </c>
      <c r="C83" s="293" t="s">
        <v>1788</v>
      </c>
      <c r="D83" s="282">
        <v>30000</v>
      </c>
      <c r="E83" s="283">
        <v>0</v>
      </c>
      <c r="F83" s="279" t="s">
        <v>545</v>
      </c>
      <c r="G83" s="281" t="s">
        <v>353</v>
      </c>
      <c r="H83" s="281" t="s">
        <v>1624</v>
      </c>
      <c r="I83" s="284" t="s">
        <v>1789</v>
      </c>
      <c r="J83" s="285" t="s">
        <v>1790</v>
      </c>
      <c r="K83" s="286"/>
      <c r="L83" s="285">
        <f t="shared" si="0"/>
        <v>0</v>
      </c>
      <c r="M83" s="286">
        <f t="shared" si="1"/>
        <v>0</v>
      </c>
    </row>
    <row r="84" spans="1:13" ht="11.25">
      <c r="A84" s="279" t="s">
        <v>1051</v>
      </c>
      <c r="B84" s="280" t="s">
        <v>1052</v>
      </c>
      <c r="C84" s="281" t="s">
        <v>1791</v>
      </c>
      <c r="D84" s="282">
        <v>739125</v>
      </c>
      <c r="E84" s="283">
        <v>0</v>
      </c>
      <c r="F84" s="279" t="s">
        <v>535</v>
      </c>
      <c r="G84" s="281" t="s">
        <v>351</v>
      </c>
      <c r="H84" s="281" t="s">
        <v>1624</v>
      </c>
      <c r="I84" s="284" t="s">
        <v>1792</v>
      </c>
      <c r="J84" s="285" t="s">
        <v>1793</v>
      </c>
      <c r="K84" s="286" t="s">
        <v>1794</v>
      </c>
      <c r="L84" s="285">
        <f t="shared" si="0"/>
        <v>0</v>
      </c>
      <c r="M84" s="286">
        <f t="shared" si="1"/>
        <v>0</v>
      </c>
    </row>
    <row r="85" spans="1:13" ht="11.25">
      <c r="A85" s="279" t="s">
        <v>1051</v>
      </c>
      <c r="B85" s="280" t="s">
        <v>1052</v>
      </c>
      <c r="C85" s="281" t="s">
        <v>1795</v>
      </c>
      <c r="D85" s="282">
        <v>15000</v>
      </c>
      <c r="E85" s="283">
        <v>0</v>
      </c>
      <c r="F85" s="279" t="s">
        <v>545</v>
      </c>
      <c r="G85" s="281" t="s">
        <v>353</v>
      </c>
      <c r="H85" s="281" t="s">
        <v>1624</v>
      </c>
      <c r="I85" s="284" t="s">
        <v>1796</v>
      </c>
      <c r="J85" s="285" t="s">
        <v>1797</v>
      </c>
      <c r="K85" s="286"/>
      <c r="L85" s="285">
        <f t="shared" si="0"/>
        <v>0</v>
      </c>
      <c r="M85" s="286">
        <f t="shared" si="1"/>
        <v>0</v>
      </c>
    </row>
    <row r="86" spans="1:13" ht="11.25">
      <c r="A86" s="287" t="s">
        <v>1057</v>
      </c>
      <c r="B86" s="280" t="s">
        <v>1058</v>
      </c>
      <c r="C86" s="288" t="s">
        <v>544</v>
      </c>
      <c r="D86" s="289">
        <v>189958</v>
      </c>
      <c r="E86" s="290">
        <v>0</v>
      </c>
      <c r="F86" s="287" t="s">
        <v>543</v>
      </c>
      <c r="G86" s="281" t="s">
        <v>353</v>
      </c>
      <c r="H86" s="288" t="s">
        <v>1624</v>
      </c>
      <c r="I86" s="284" t="s">
        <v>1798</v>
      </c>
      <c r="J86" s="285" t="s">
        <v>1799</v>
      </c>
      <c r="K86" s="286"/>
      <c r="L86" s="285">
        <f t="shared" si="0"/>
        <v>0</v>
      </c>
      <c r="M86" s="286">
        <f t="shared" si="1"/>
        <v>0</v>
      </c>
    </row>
    <row r="87" spans="1:13" ht="11.25">
      <c r="A87" s="279" t="s">
        <v>1064</v>
      </c>
      <c r="B87" s="280" t="s">
        <v>1065</v>
      </c>
      <c r="C87" s="281" t="s">
        <v>1800</v>
      </c>
      <c r="D87" s="282">
        <v>131237</v>
      </c>
      <c r="E87" s="283">
        <v>0</v>
      </c>
      <c r="F87" s="279" t="s">
        <v>535</v>
      </c>
      <c r="G87" s="281" t="s">
        <v>351</v>
      </c>
      <c r="H87" s="281" t="s">
        <v>1624</v>
      </c>
      <c r="I87" s="284" t="s">
        <v>1801</v>
      </c>
      <c r="J87" s="285" t="s">
        <v>1802</v>
      </c>
      <c r="K87" s="286" t="s">
        <v>1803</v>
      </c>
      <c r="L87" s="285">
        <f t="shared" si="0"/>
        <v>0</v>
      </c>
      <c r="M87" s="286">
        <f t="shared" si="1"/>
        <v>0</v>
      </c>
    </row>
    <row r="88" spans="1:13" ht="11.25">
      <c r="A88" s="279" t="s">
        <v>1070</v>
      </c>
      <c r="B88" s="280" t="s">
        <v>1071</v>
      </c>
      <c r="C88" s="281" t="s">
        <v>1804</v>
      </c>
      <c r="D88" s="282">
        <v>1881681</v>
      </c>
      <c r="E88" s="283">
        <v>0</v>
      </c>
      <c r="F88" s="279" t="s">
        <v>535</v>
      </c>
      <c r="G88" s="281" t="s">
        <v>351</v>
      </c>
      <c r="H88" s="281" t="s">
        <v>1624</v>
      </c>
      <c r="I88" s="284" t="s">
        <v>1805</v>
      </c>
      <c r="J88" s="285" t="s">
        <v>1806</v>
      </c>
      <c r="K88" s="286" t="s">
        <v>1807</v>
      </c>
      <c r="L88" s="285">
        <f t="shared" si="0"/>
        <v>0</v>
      </c>
      <c r="M88" s="286">
        <f t="shared" si="1"/>
        <v>0</v>
      </c>
    </row>
    <row r="89" spans="1:13" ht="11.25">
      <c r="A89" s="279" t="s">
        <v>1070</v>
      </c>
      <c r="B89" s="280" t="s">
        <v>1071</v>
      </c>
      <c r="C89" s="281" t="s">
        <v>1808</v>
      </c>
      <c r="D89" s="282">
        <v>171100</v>
      </c>
      <c r="E89" s="283">
        <v>0</v>
      </c>
      <c r="F89" s="279" t="s">
        <v>535</v>
      </c>
      <c r="G89" s="281" t="s">
        <v>351</v>
      </c>
      <c r="H89" s="281" t="s">
        <v>1644</v>
      </c>
      <c r="I89" s="284" t="s">
        <v>1805</v>
      </c>
      <c r="J89" s="285" t="s">
        <v>1806</v>
      </c>
      <c r="K89" s="286" t="s">
        <v>1807</v>
      </c>
      <c r="L89" s="285">
        <f t="shared" si="0"/>
        <v>0</v>
      </c>
      <c r="M89" s="286">
        <f t="shared" si="1"/>
        <v>0</v>
      </c>
    </row>
    <row r="90" spans="1:13" ht="11.25">
      <c r="A90" s="287" t="s">
        <v>1070</v>
      </c>
      <c r="B90" s="280" t="s">
        <v>1071</v>
      </c>
      <c r="C90" s="288" t="s">
        <v>1809</v>
      </c>
      <c r="D90" s="292">
        <v>10000</v>
      </c>
      <c r="E90" s="283">
        <v>0</v>
      </c>
      <c r="F90" s="287" t="s">
        <v>537</v>
      </c>
      <c r="G90" s="288" t="s">
        <v>353</v>
      </c>
      <c r="H90" s="288" t="s">
        <v>1624</v>
      </c>
      <c r="I90" s="284" t="s">
        <v>1810</v>
      </c>
      <c r="J90" s="285" t="s">
        <v>1811</v>
      </c>
      <c r="K90" s="286"/>
      <c r="L90" s="285">
        <f t="shared" si="0"/>
        <v>0</v>
      </c>
      <c r="M90" s="286">
        <f t="shared" si="1"/>
        <v>0</v>
      </c>
    </row>
    <row r="91" spans="1:13" ht="11.25">
      <c r="A91" s="287" t="s">
        <v>1070</v>
      </c>
      <c r="B91" s="280" t="s">
        <v>1071</v>
      </c>
      <c r="C91" s="288" t="s">
        <v>1812</v>
      </c>
      <c r="D91" s="292">
        <v>30000</v>
      </c>
      <c r="E91" s="283">
        <v>0</v>
      </c>
      <c r="F91" s="287" t="s">
        <v>537</v>
      </c>
      <c r="G91" s="288" t="s">
        <v>353</v>
      </c>
      <c r="H91" s="288" t="s">
        <v>1624</v>
      </c>
      <c r="I91" s="284" t="s">
        <v>1810</v>
      </c>
      <c r="J91" s="285" t="s">
        <v>1811</v>
      </c>
      <c r="K91" s="286"/>
      <c r="L91" s="285">
        <f t="shared" si="0"/>
        <v>0</v>
      </c>
      <c r="M91" s="286">
        <f t="shared" si="1"/>
        <v>0</v>
      </c>
    </row>
    <row r="92" spans="1:13" ht="11.25">
      <c r="A92" s="287" t="s">
        <v>1070</v>
      </c>
      <c r="B92" s="280" t="s">
        <v>1071</v>
      </c>
      <c r="C92" s="288" t="s">
        <v>1813</v>
      </c>
      <c r="D92" s="292">
        <v>15000</v>
      </c>
      <c r="E92" s="283">
        <v>0</v>
      </c>
      <c r="F92" s="287" t="s">
        <v>537</v>
      </c>
      <c r="G92" s="288" t="s">
        <v>353</v>
      </c>
      <c r="H92" s="288" t="s">
        <v>1624</v>
      </c>
      <c r="I92" s="284" t="s">
        <v>1810</v>
      </c>
      <c r="J92" s="285" t="s">
        <v>1811</v>
      </c>
      <c r="K92" s="286"/>
      <c r="L92" s="285">
        <f t="shared" si="0"/>
        <v>0</v>
      </c>
      <c r="M92" s="286">
        <f t="shared" si="1"/>
        <v>0</v>
      </c>
    </row>
    <row r="93" spans="1:13" ht="11.25">
      <c r="A93" s="287" t="s">
        <v>1070</v>
      </c>
      <c r="B93" s="280" t="s">
        <v>1071</v>
      </c>
      <c r="C93" s="288" t="s">
        <v>1814</v>
      </c>
      <c r="D93" s="292">
        <v>15000</v>
      </c>
      <c r="E93" s="283">
        <v>0</v>
      </c>
      <c r="F93" s="287" t="s">
        <v>537</v>
      </c>
      <c r="G93" s="288" t="s">
        <v>353</v>
      </c>
      <c r="H93" s="288" t="s">
        <v>1624</v>
      </c>
      <c r="I93" s="284" t="s">
        <v>1810</v>
      </c>
      <c r="J93" s="285" t="s">
        <v>1811</v>
      </c>
      <c r="K93" s="286"/>
      <c r="L93" s="285">
        <f t="shared" si="0"/>
        <v>0</v>
      </c>
      <c r="M93" s="286">
        <f t="shared" si="1"/>
        <v>0</v>
      </c>
    </row>
    <row r="94" spans="1:13" ht="11.25">
      <c r="A94" s="287" t="s">
        <v>1070</v>
      </c>
      <c r="B94" s="280" t="s">
        <v>1071</v>
      </c>
      <c r="C94" s="288" t="s">
        <v>1815</v>
      </c>
      <c r="D94" s="292">
        <v>10000</v>
      </c>
      <c r="E94" s="283">
        <v>0</v>
      </c>
      <c r="F94" s="287" t="s">
        <v>537</v>
      </c>
      <c r="G94" s="288" t="s">
        <v>353</v>
      </c>
      <c r="H94" s="288" t="s">
        <v>1624</v>
      </c>
      <c r="I94" s="284" t="s">
        <v>1810</v>
      </c>
      <c r="J94" s="285" t="s">
        <v>1811</v>
      </c>
      <c r="K94" s="286"/>
      <c r="L94" s="285">
        <f t="shared" si="0"/>
        <v>0</v>
      </c>
      <c r="M94" s="286">
        <f t="shared" si="1"/>
        <v>0</v>
      </c>
    </row>
    <row r="95" spans="1:13" ht="11.25">
      <c r="A95" s="287" t="s">
        <v>1070</v>
      </c>
      <c r="B95" s="280" t="s">
        <v>1071</v>
      </c>
      <c r="C95" s="288" t="s">
        <v>1816</v>
      </c>
      <c r="D95" s="292">
        <v>15000</v>
      </c>
      <c r="E95" s="283">
        <v>0</v>
      </c>
      <c r="F95" s="287" t="s">
        <v>537</v>
      </c>
      <c r="G95" s="288" t="s">
        <v>353</v>
      </c>
      <c r="H95" s="288" t="s">
        <v>1624</v>
      </c>
      <c r="I95" s="284" t="s">
        <v>1810</v>
      </c>
      <c r="J95" s="285" t="s">
        <v>1811</v>
      </c>
      <c r="K95" s="286"/>
      <c r="L95" s="285">
        <f t="shared" si="0"/>
        <v>0</v>
      </c>
      <c r="M95" s="286">
        <f t="shared" si="1"/>
        <v>0</v>
      </c>
    </row>
    <row r="96" spans="1:13" ht="11.25">
      <c r="A96" s="287" t="s">
        <v>1070</v>
      </c>
      <c r="B96" s="280" t="s">
        <v>1071</v>
      </c>
      <c r="C96" s="288" t="s">
        <v>1817</v>
      </c>
      <c r="D96" s="292">
        <v>100000</v>
      </c>
      <c r="E96" s="283">
        <v>0</v>
      </c>
      <c r="F96" s="287" t="s">
        <v>537</v>
      </c>
      <c r="G96" s="288" t="s">
        <v>353</v>
      </c>
      <c r="H96" s="288" t="s">
        <v>1624</v>
      </c>
      <c r="I96" s="284" t="s">
        <v>1810</v>
      </c>
      <c r="J96" s="285" t="s">
        <v>1811</v>
      </c>
      <c r="K96" s="286"/>
      <c r="L96" s="285">
        <f t="shared" si="0"/>
        <v>0</v>
      </c>
      <c r="M96" s="286">
        <f t="shared" si="1"/>
        <v>0</v>
      </c>
    </row>
    <row r="97" spans="1:13" ht="11.25">
      <c r="A97" s="287" t="s">
        <v>1070</v>
      </c>
      <c r="B97" s="280" t="s">
        <v>1071</v>
      </c>
      <c r="C97" s="288" t="s">
        <v>1818</v>
      </c>
      <c r="D97" s="292">
        <v>20000</v>
      </c>
      <c r="E97" s="283">
        <v>0</v>
      </c>
      <c r="F97" s="287" t="s">
        <v>537</v>
      </c>
      <c r="G97" s="288" t="s">
        <v>353</v>
      </c>
      <c r="H97" s="288" t="s">
        <v>1624</v>
      </c>
      <c r="I97" s="284" t="s">
        <v>1810</v>
      </c>
      <c r="J97" s="285" t="s">
        <v>1811</v>
      </c>
      <c r="K97" s="286"/>
      <c r="L97" s="285">
        <f t="shared" si="0"/>
        <v>0</v>
      </c>
      <c r="M97" s="286">
        <f t="shared" si="1"/>
        <v>0</v>
      </c>
    </row>
    <row r="98" spans="1:13" ht="11.25">
      <c r="A98" s="287" t="s">
        <v>1070</v>
      </c>
      <c r="B98" s="280" t="s">
        <v>1071</v>
      </c>
      <c r="C98" s="288" t="s">
        <v>1819</v>
      </c>
      <c r="D98" s="292">
        <v>30000</v>
      </c>
      <c r="E98" s="283">
        <v>0</v>
      </c>
      <c r="F98" s="287" t="s">
        <v>537</v>
      </c>
      <c r="G98" s="288" t="s">
        <v>353</v>
      </c>
      <c r="H98" s="288" t="s">
        <v>1624</v>
      </c>
      <c r="I98" s="284" t="s">
        <v>1810</v>
      </c>
      <c r="J98" s="285" t="s">
        <v>1811</v>
      </c>
      <c r="K98" s="286"/>
      <c r="L98" s="285">
        <f t="shared" si="0"/>
        <v>0</v>
      </c>
      <c r="M98" s="286">
        <f t="shared" si="1"/>
        <v>0</v>
      </c>
    </row>
    <row r="99" spans="1:13" ht="11.25">
      <c r="A99" s="287" t="s">
        <v>1070</v>
      </c>
      <c r="B99" s="280" t="s">
        <v>1071</v>
      </c>
      <c r="C99" s="288" t="s">
        <v>1820</v>
      </c>
      <c r="D99" s="292">
        <v>45000</v>
      </c>
      <c r="E99" s="283">
        <v>0</v>
      </c>
      <c r="F99" s="287" t="s">
        <v>537</v>
      </c>
      <c r="G99" s="288" t="s">
        <v>353</v>
      </c>
      <c r="H99" s="288" t="s">
        <v>1624</v>
      </c>
      <c r="I99" s="284" t="s">
        <v>1810</v>
      </c>
      <c r="J99" s="285" t="s">
        <v>1811</v>
      </c>
      <c r="K99" s="286"/>
      <c r="L99" s="285">
        <f t="shared" si="0"/>
        <v>0</v>
      </c>
      <c r="M99" s="286">
        <f t="shared" si="1"/>
        <v>0</v>
      </c>
    </row>
    <row r="100" spans="1:13" ht="11.25">
      <c r="A100" s="287" t="s">
        <v>1070</v>
      </c>
      <c r="B100" s="280" t="s">
        <v>1071</v>
      </c>
      <c r="C100" s="288" t="s">
        <v>1821</v>
      </c>
      <c r="D100" s="292">
        <v>30000</v>
      </c>
      <c r="E100" s="283">
        <v>0</v>
      </c>
      <c r="F100" s="287" t="s">
        <v>537</v>
      </c>
      <c r="G100" s="288" t="s">
        <v>353</v>
      </c>
      <c r="H100" s="288" t="s">
        <v>1624</v>
      </c>
      <c r="I100" s="284" t="s">
        <v>1810</v>
      </c>
      <c r="J100" s="285" t="s">
        <v>1811</v>
      </c>
      <c r="K100" s="286"/>
      <c r="L100" s="285">
        <f t="shared" si="0"/>
        <v>0</v>
      </c>
      <c r="M100" s="286">
        <f t="shared" si="1"/>
        <v>0</v>
      </c>
    </row>
    <row r="101" spans="1:13" ht="11.25">
      <c r="A101" s="287" t="s">
        <v>1070</v>
      </c>
      <c r="B101" s="280" t="s">
        <v>1071</v>
      </c>
      <c r="C101" s="288" t="s">
        <v>1822</v>
      </c>
      <c r="D101" s="292">
        <v>22500</v>
      </c>
      <c r="E101" s="283">
        <v>0</v>
      </c>
      <c r="F101" s="287" t="s">
        <v>537</v>
      </c>
      <c r="G101" s="288" t="s">
        <v>353</v>
      </c>
      <c r="H101" s="288" t="s">
        <v>1624</v>
      </c>
      <c r="I101" s="284" t="s">
        <v>1810</v>
      </c>
      <c r="J101" s="285" t="s">
        <v>1811</v>
      </c>
      <c r="K101" s="286"/>
      <c r="L101" s="285">
        <f t="shared" si="0"/>
        <v>0</v>
      </c>
      <c r="M101" s="286">
        <f t="shared" si="1"/>
        <v>0</v>
      </c>
    </row>
    <row r="102" spans="1:13" ht="11.25">
      <c r="A102" s="287" t="s">
        <v>1070</v>
      </c>
      <c r="B102" s="280" t="s">
        <v>1071</v>
      </c>
      <c r="C102" s="288" t="s">
        <v>1823</v>
      </c>
      <c r="D102" s="292">
        <v>75000</v>
      </c>
      <c r="E102" s="283">
        <v>0</v>
      </c>
      <c r="F102" s="287" t="s">
        <v>537</v>
      </c>
      <c r="G102" s="288" t="s">
        <v>353</v>
      </c>
      <c r="H102" s="288" t="s">
        <v>1624</v>
      </c>
      <c r="I102" s="284" t="s">
        <v>1810</v>
      </c>
      <c r="J102" s="285" t="s">
        <v>1811</v>
      </c>
      <c r="K102" s="286"/>
      <c r="L102" s="285">
        <f t="shared" si="0"/>
        <v>0</v>
      </c>
      <c r="M102" s="286">
        <f t="shared" si="1"/>
        <v>0</v>
      </c>
    </row>
    <row r="103" spans="1:13" ht="11.25">
      <c r="A103" s="287" t="s">
        <v>1070</v>
      </c>
      <c r="B103" s="280" t="s">
        <v>1071</v>
      </c>
      <c r="C103" s="288" t="s">
        <v>1824</v>
      </c>
      <c r="D103" s="292">
        <v>5000</v>
      </c>
      <c r="E103" s="283">
        <v>0</v>
      </c>
      <c r="F103" s="287" t="s">
        <v>537</v>
      </c>
      <c r="G103" s="288" t="s">
        <v>353</v>
      </c>
      <c r="H103" s="288" t="s">
        <v>1624</v>
      </c>
      <c r="I103" s="284" t="s">
        <v>1810</v>
      </c>
      <c r="J103" s="285" t="s">
        <v>1811</v>
      </c>
      <c r="K103" s="286"/>
      <c r="L103" s="285">
        <f t="shared" si="0"/>
        <v>0</v>
      </c>
      <c r="M103" s="286">
        <f t="shared" si="1"/>
        <v>0</v>
      </c>
    </row>
    <row r="104" spans="1:13" ht="11.25">
      <c r="A104" s="287" t="s">
        <v>1070</v>
      </c>
      <c r="B104" s="280" t="s">
        <v>1071</v>
      </c>
      <c r="C104" s="288" t="s">
        <v>1825</v>
      </c>
      <c r="D104" s="292">
        <v>5000</v>
      </c>
      <c r="E104" s="283">
        <v>0</v>
      </c>
      <c r="F104" s="287" t="s">
        <v>537</v>
      </c>
      <c r="G104" s="288" t="s">
        <v>353</v>
      </c>
      <c r="H104" s="288" t="s">
        <v>1624</v>
      </c>
      <c r="I104" s="284" t="s">
        <v>1810</v>
      </c>
      <c r="J104" s="285" t="s">
        <v>1811</v>
      </c>
      <c r="K104" s="286"/>
      <c r="L104" s="285">
        <f t="shared" si="0"/>
        <v>0</v>
      </c>
      <c r="M104" s="286">
        <f t="shared" si="1"/>
        <v>0</v>
      </c>
    </row>
    <row r="105" spans="1:13" ht="11.25">
      <c r="A105" s="287" t="s">
        <v>1070</v>
      </c>
      <c r="B105" s="280" t="s">
        <v>1071</v>
      </c>
      <c r="C105" s="288" t="s">
        <v>1826</v>
      </c>
      <c r="D105" s="292">
        <v>20000</v>
      </c>
      <c r="E105" s="283">
        <v>0</v>
      </c>
      <c r="F105" s="287" t="s">
        <v>537</v>
      </c>
      <c r="G105" s="288" t="s">
        <v>353</v>
      </c>
      <c r="H105" s="288" t="s">
        <v>1624</v>
      </c>
      <c r="I105" s="284" t="s">
        <v>1810</v>
      </c>
      <c r="J105" s="285" t="s">
        <v>1811</v>
      </c>
      <c r="K105" s="286"/>
      <c r="L105" s="285">
        <f t="shared" si="0"/>
        <v>0</v>
      </c>
      <c r="M105" s="286">
        <f t="shared" si="1"/>
        <v>0</v>
      </c>
    </row>
    <row r="106" spans="1:13" ht="11.25">
      <c r="A106" s="287" t="s">
        <v>1070</v>
      </c>
      <c r="B106" s="280" t="s">
        <v>1071</v>
      </c>
      <c r="C106" s="288" t="s">
        <v>1827</v>
      </c>
      <c r="D106" s="292">
        <v>6250</v>
      </c>
      <c r="E106" s="283">
        <v>0</v>
      </c>
      <c r="F106" s="287" t="s">
        <v>537</v>
      </c>
      <c r="G106" s="288" t="s">
        <v>353</v>
      </c>
      <c r="H106" s="288" t="s">
        <v>1624</v>
      </c>
      <c r="I106" s="284" t="s">
        <v>1810</v>
      </c>
      <c r="J106" s="285" t="s">
        <v>1811</v>
      </c>
      <c r="K106" s="286"/>
      <c r="L106" s="285">
        <f t="shared" si="0"/>
        <v>0</v>
      </c>
      <c r="M106" s="286">
        <f t="shared" si="1"/>
        <v>0</v>
      </c>
    </row>
    <row r="107" spans="1:13" ht="11.25">
      <c r="A107" s="287" t="s">
        <v>1070</v>
      </c>
      <c r="B107" s="280" t="s">
        <v>1071</v>
      </c>
      <c r="C107" s="288" t="s">
        <v>1828</v>
      </c>
      <c r="D107" s="292">
        <v>40000</v>
      </c>
      <c r="E107" s="283">
        <v>0</v>
      </c>
      <c r="F107" s="287" t="s">
        <v>537</v>
      </c>
      <c r="G107" s="288" t="s">
        <v>353</v>
      </c>
      <c r="H107" s="288" t="s">
        <v>1624</v>
      </c>
      <c r="I107" s="284" t="s">
        <v>1810</v>
      </c>
      <c r="J107" s="285" t="s">
        <v>1811</v>
      </c>
      <c r="K107" s="286"/>
      <c r="L107" s="285">
        <f t="shared" si="0"/>
        <v>0</v>
      </c>
      <c r="M107" s="286">
        <f t="shared" si="1"/>
        <v>0</v>
      </c>
    </row>
    <row r="108" spans="1:13" ht="11.25">
      <c r="A108" s="287" t="s">
        <v>1070</v>
      </c>
      <c r="B108" s="280" t="s">
        <v>1071</v>
      </c>
      <c r="C108" s="288" t="s">
        <v>1829</v>
      </c>
      <c r="D108" s="292">
        <v>10000</v>
      </c>
      <c r="E108" s="283">
        <v>0</v>
      </c>
      <c r="F108" s="287" t="s">
        <v>537</v>
      </c>
      <c r="G108" s="288" t="s">
        <v>353</v>
      </c>
      <c r="H108" s="288" t="s">
        <v>1624</v>
      </c>
      <c r="I108" s="284" t="s">
        <v>1810</v>
      </c>
      <c r="J108" s="285" t="s">
        <v>1811</v>
      </c>
      <c r="K108" s="286"/>
      <c r="L108" s="285">
        <f t="shared" si="0"/>
        <v>0</v>
      </c>
      <c r="M108" s="286">
        <f t="shared" si="1"/>
        <v>0</v>
      </c>
    </row>
    <row r="109" spans="1:13" ht="11.25">
      <c r="A109" s="287" t="s">
        <v>1070</v>
      </c>
      <c r="B109" s="280" t="s">
        <v>1071</v>
      </c>
      <c r="C109" s="288" t="s">
        <v>1830</v>
      </c>
      <c r="D109" s="292">
        <v>30000</v>
      </c>
      <c r="E109" s="283">
        <v>0</v>
      </c>
      <c r="F109" s="287" t="s">
        <v>537</v>
      </c>
      <c r="G109" s="288" t="s">
        <v>353</v>
      </c>
      <c r="H109" s="288" t="s">
        <v>1624</v>
      </c>
      <c r="I109" s="284" t="s">
        <v>1810</v>
      </c>
      <c r="J109" s="285" t="s">
        <v>1811</v>
      </c>
      <c r="K109" s="286"/>
      <c r="L109" s="285">
        <f t="shared" si="0"/>
        <v>0</v>
      </c>
      <c r="M109" s="286">
        <f t="shared" si="1"/>
        <v>0</v>
      </c>
    </row>
    <row r="110" spans="1:13" ht="11.25">
      <c r="A110" s="287" t="s">
        <v>1070</v>
      </c>
      <c r="B110" s="280" t="s">
        <v>1071</v>
      </c>
      <c r="C110" s="288" t="s">
        <v>1831</v>
      </c>
      <c r="D110" s="292">
        <v>5000</v>
      </c>
      <c r="E110" s="283">
        <v>0</v>
      </c>
      <c r="F110" s="287" t="s">
        <v>537</v>
      </c>
      <c r="G110" s="288" t="s">
        <v>353</v>
      </c>
      <c r="H110" s="288" t="s">
        <v>1624</v>
      </c>
      <c r="I110" s="284" t="s">
        <v>1810</v>
      </c>
      <c r="J110" s="285" t="s">
        <v>1811</v>
      </c>
      <c r="K110" s="286"/>
      <c r="L110" s="285">
        <f t="shared" si="0"/>
        <v>0</v>
      </c>
      <c r="M110" s="286">
        <f t="shared" si="1"/>
        <v>0</v>
      </c>
    </row>
    <row r="111" spans="1:13" ht="11.25">
      <c r="A111" s="287" t="s">
        <v>1070</v>
      </c>
      <c r="B111" s="280" t="s">
        <v>1071</v>
      </c>
      <c r="C111" s="288" t="s">
        <v>1832</v>
      </c>
      <c r="D111" s="292">
        <v>45000</v>
      </c>
      <c r="E111" s="283">
        <v>0</v>
      </c>
      <c r="F111" s="287" t="s">
        <v>537</v>
      </c>
      <c r="G111" s="288" t="s">
        <v>353</v>
      </c>
      <c r="H111" s="288" t="s">
        <v>1624</v>
      </c>
      <c r="I111" s="284" t="s">
        <v>1810</v>
      </c>
      <c r="J111" s="285" t="s">
        <v>1811</v>
      </c>
      <c r="K111" s="286"/>
      <c r="L111" s="285">
        <f t="shared" si="0"/>
        <v>0</v>
      </c>
      <c r="M111" s="286">
        <f t="shared" si="1"/>
        <v>0</v>
      </c>
    </row>
    <row r="112" spans="1:13" ht="11.25">
      <c r="A112" s="287" t="s">
        <v>1070</v>
      </c>
      <c r="B112" s="280" t="s">
        <v>1071</v>
      </c>
      <c r="C112" s="288" t="s">
        <v>1833</v>
      </c>
      <c r="D112" s="292">
        <v>10000</v>
      </c>
      <c r="E112" s="283">
        <v>0</v>
      </c>
      <c r="F112" s="287" t="s">
        <v>537</v>
      </c>
      <c r="G112" s="288" t="s">
        <v>353</v>
      </c>
      <c r="H112" s="288" t="s">
        <v>1624</v>
      </c>
      <c r="I112" s="284" t="s">
        <v>1810</v>
      </c>
      <c r="J112" s="285" t="s">
        <v>1811</v>
      </c>
      <c r="K112" s="286"/>
      <c r="L112" s="285">
        <f t="shared" si="0"/>
        <v>0</v>
      </c>
      <c r="M112" s="286">
        <f t="shared" si="1"/>
        <v>0</v>
      </c>
    </row>
    <row r="113" spans="1:13" ht="11.25">
      <c r="A113" s="287" t="s">
        <v>1070</v>
      </c>
      <c r="B113" s="280" t="s">
        <v>1071</v>
      </c>
      <c r="C113" s="288" t="s">
        <v>1834</v>
      </c>
      <c r="D113" s="292">
        <v>11250</v>
      </c>
      <c r="E113" s="283">
        <v>0</v>
      </c>
      <c r="F113" s="287" t="s">
        <v>537</v>
      </c>
      <c r="G113" s="288" t="s">
        <v>353</v>
      </c>
      <c r="H113" s="288" t="s">
        <v>1624</v>
      </c>
      <c r="I113" s="284" t="s">
        <v>1810</v>
      </c>
      <c r="J113" s="285" t="s">
        <v>1811</v>
      </c>
      <c r="K113" s="286"/>
      <c r="L113" s="285">
        <f t="shared" si="0"/>
        <v>0</v>
      </c>
      <c r="M113" s="286">
        <f t="shared" si="1"/>
        <v>0</v>
      </c>
    </row>
    <row r="114" spans="1:13" ht="11.25">
      <c r="A114" s="287" t="s">
        <v>1070</v>
      </c>
      <c r="B114" s="280" t="s">
        <v>1071</v>
      </c>
      <c r="C114" s="288" t="s">
        <v>1835</v>
      </c>
      <c r="D114" s="292">
        <v>5000</v>
      </c>
      <c r="E114" s="283">
        <v>0</v>
      </c>
      <c r="F114" s="287" t="s">
        <v>537</v>
      </c>
      <c r="G114" s="288" t="s">
        <v>353</v>
      </c>
      <c r="H114" s="288" t="s">
        <v>1624</v>
      </c>
      <c r="I114" s="284" t="s">
        <v>1810</v>
      </c>
      <c r="J114" s="285" t="s">
        <v>1811</v>
      </c>
      <c r="K114" s="286"/>
      <c r="L114" s="285">
        <f t="shared" si="0"/>
        <v>0</v>
      </c>
      <c r="M114" s="286">
        <f t="shared" si="1"/>
        <v>0</v>
      </c>
    </row>
    <row r="115" spans="1:13" ht="11.25">
      <c r="A115" s="287" t="s">
        <v>1070</v>
      </c>
      <c r="B115" s="280" t="s">
        <v>1071</v>
      </c>
      <c r="C115" s="288" t="s">
        <v>1836</v>
      </c>
      <c r="D115" s="292">
        <v>15000</v>
      </c>
      <c r="E115" s="283">
        <v>0</v>
      </c>
      <c r="F115" s="287" t="s">
        <v>537</v>
      </c>
      <c r="G115" s="288" t="s">
        <v>353</v>
      </c>
      <c r="H115" s="288" t="s">
        <v>1624</v>
      </c>
      <c r="I115" s="284" t="s">
        <v>1810</v>
      </c>
      <c r="J115" s="285" t="s">
        <v>1811</v>
      </c>
      <c r="K115" s="286"/>
      <c r="L115" s="285">
        <f t="shared" si="0"/>
        <v>0</v>
      </c>
      <c r="M115" s="286">
        <f t="shared" si="1"/>
        <v>0</v>
      </c>
    </row>
    <row r="116" spans="1:13" ht="11.25">
      <c r="A116" s="287" t="s">
        <v>1070</v>
      </c>
      <c r="B116" s="280" t="s">
        <v>1071</v>
      </c>
      <c r="C116" s="288" t="s">
        <v>1837</v>
      </c>
      <c r="D116" s="289">
        <v>1875</v>
      </c>
      <c r="E116" s="290">
        <v>0</v>
      </c>
      <c r="F116" s="287" t="s">
        <v>551</v>
      </c>
      <c r="G116" s="288" t="s">
        <v>353</v>
      </c>
      <c r="H116" s="288" t="s">
        <v>1624</v>
      </c>
      <c r="I116" s="284" t="s">
        <v>1838</v>
      </c>
      <c r="J116" s="285" t="s">
        <v>1811</v>
      </c>
      <c r="K116" s="286"/>
      <c r="L116" s="285">
        <f t="shared" si="0"/>
        <v>0</v>
      </c>
      <c r="M116" s="286">
        <f t="shared" si="1"/>
        <v>0</v>
      </c>
    </row>
    <row r="117" spans="1:13" ht="11.25">
      <c r="A117" s="287" t="s">
        <v>1070</v>
      </c>
      <c r="B117" s="280" t="s">
        <v>1071</v>
      </c>
      <c r="C117" s="288" t="s">
        <v>1839</v>
      </c>
      <c r="D117" s="289">
        <v>375</v>
      </c>
      <c r="E117" s="290">
        <v>0</v>
      </c>
      <c r="F117" s="287" t="s">
        <v>551</v>
      </c>
      <c r="G117" s="288" t="s">
        <v>353</v>
      </c>
      <c r="H117" s="288" t="s">
        <v>1624</v>
      </c>
      <c r="I117" s="284" t="s">
        <v>1838</v>
      </c>
      <c r="J117" s="285" t="s">
        <v>1811</v>
      </c>
      <c r="K117" s="286"/>
      <c r="L117" s="285">
        <f t="shared" si="0"/>
        <v>0</v>
      </c>
      <c r="M117" s="286">
        <f t="shared" si="1"/>
        <v>0</v>
      </c>
    </row>
    <row r="118" spans="1:13" ht="11.25">
      <c r="A118" s="287" t="s">
        <v>1070</v>
      </c>
      <c r="B118" s="280" t="s">
        <v>1071</v>
      </c>
      <c r="C118" s="288" t="s">
        <v>1840</v>
      </c>
      <c r="D118" s="289">
        <v>2250</v>
      </c>
      <c r="E118" s="290">
        <v>0</v>
      </c>
      <c r="F118" s="287" t="s">
        <v>551</v>
      </c>
      <c r="G118" s="288" t="s">
        <v>353</v>
      </c>
      <c r="H118" s="288" t="s">
        <v>1624</v>
      </c>
      <c r="I118" s="284" t="s">
        <v>1838</v>
      </c>
      <c r="J118" s="285" t="s">
        <v>1811</v>
      </c>
      <c r="K118" s="286"/>
      <c r="L118" s="285">
        <f t="shared" si="0"/>
        <v>0</v>
      </c>
      <c r="M118" s="286">
        <f t="shared" si="1"/>
        <v>0</v>
      </c>
    </row>
    <row r="119" spans="1:13" ht="11.25">
      <c r="A119" s="287" t="s">
        <v>1070</v>
      </c>
      <c r="B119" s="280" t="s">
        <v>1071</v>
      </c>
      <c r="C119" s="288" t="s">
        <v>1841</v>
      </c>
      <c r="D119" s="289">
        <v>2250</v>
      </c>
      <c r="E119" s="290">
        <v>0</v>
      </c>
      <c r="F119" s="287" t="s">
        <v>551</v>
      </c>
      <c r="G119" s="288" t="s">
        <v>353</v>
      </c>
      <c r="H119" s="288" t="s">
        <v>1624</v>
      </c>
      <c r="I119" s="284" t="s">
        <v>1838</v>
      </c>
      <c r="J119" s="285" t="s">
        <v>1811</v>
      </c>
      <c r="K119" s="286"/>
      <c r="L119" s="285">
        <f t="shared" si="0"/>
        <v>0</v>
      </c>
      <c r="M119" s="286">
        <f t="shared" si="1"/>
        <v>0</v>
      </c>
    </row>
    <row r="120" spans="1:13" ht="11.25">
      <c r="A120" s="287" t="s">
        <v>1070</v>
      </c>
      <c r="B120" s="280" t="s">
        <v>1071</v>
      </c>
      <c r="C120" s="288" t="s">
        <v>1842</v>
      </c>
      <c r="D120" s="289">
        <v>150</v>
      </c>
      <c r="E120" s="290">
        <v>0</v>
      </c>
      <c r="F120" s="287" t="s">
        <v>551</v>
      </c>
      <c r="G120" s="288" t="s">
        <v>353</v>
      </c>
      <c r="H120" s="288" t="s">
        <v>1624</v>
      </c>
      <c r="I120" s="284" t="s">
        <v>1838</v>
      </c>
      <c r="J120" s="285" t="s">
        <v>1811</v>
      </c>
      <c r="K120" s="286"/>
      <c r="L120" s="285">
        <f t="shared" si="0"/>
        <v>0</v>
      </c>
      <c r="M120" s="286">
        <f t="shared" si="1"/>
        <v>0</v>
      </c>
    </row>
    <row r="121" spans="1:13" ht="11.25">
      <c r="A121" s="287" t="s">
        <v>1070</v>
      </c>
      <c r="B121" s="280" t="s">
        <v>1071</v>
      </c>
      <c r="C121" s="288" t="s">
        <v>1843</v>
      </c>
      <c r="D121" s="289">
        <v>1500</v>
      </c>
      <c r="E121" s="290">
        <v>0</v>
      </c>
      <c r="F121" s="287" t="s">
        <v>551</v>
      </c>
      <c r="G121" s="288" t="s">
        <v>353</v>
      </c>
      <c r="H121" s="288" t="s">
        <v>1624</v>
      </c>
      <c r="I121" s="284" t="s">
        <v>1838</v>
      </c>
      <c r="J121" s="285" t="s">
        <v>1811</v>
      </c>
      <c r="K121" s="286"/>
      <c r="L121" s="285">
        <f t="shared" si="0"/>
        <v>0</v>
      </c>
      <c r="M121" s="286">
        <f t="shared" si="1"/>
        <v>0</v>
      </c>
    </row>
    <row r="122" spans="1:13" ht="11.25">
      <c r="A122" s="287" t="s">
        <v>1070</v>
      </c>
      <c r="B122" s="280" t="s">
        <v>1071</v>
      </c>
      <c r="C122" s="288" t="s">
        <v>1844</v>
      </c>
      <c r="D122" s="289">
        <v>200</v>
      </c>
      <c r="E122" s="290">
        <v>0</v>
      </c>
      <c r="F122" s="287" t="s">
        <v>551</v>
      </c>
      <c r="G122" s="288" t="s">
        <v>353</v>
      </c>
      <c r="H122" s="288" t="s">
        <v>1624</v>
      </c>
      <c r="I122" s="284" t="s">
        <v>1838</v>
      </c>
      <c r="J122" s="285" t="s">
        <v>1811</v>
      </c>
      <c r="K122" s="286"/>
      <c r="L122" s="285">
        <f t="shared" si="0"/>
        <v>0</v>
      </c>
      <c r="M122" s="286">
        <f t="shared" si="1"/>
        <v>0</v>
      </c>
    </row>
    <row r="123" spans="1:13" ht="11.25">
      <c r="A123" s="287" t="s">
        <v>1070</v>
      </c>
      <c r="B123" s="280" t="s">
        <v>1071</v>
      </c>
      <c r="C123" s="288" t="s">
        <v>1845</v>
      </c>
      <c r="D123" s="289">
        <v>250</v>
      </c>
      <c r="E123" s="290">
        <v>0</v>
      </c>
      <c r="F123" s="287" t="s">
        <v>551</v>
      </c>
      <c r="G123" s="288" t="s">
        <v>353</v>
      </c>
      <c r="H123" s="288" t="s">
        <v>1624</v>
      </c>
      <c r="I123" s="284" t="s">
        <v>1838</v>
      </c>
      <c r="J123" s="285" t="s">
        <v>1811</v>
      </c>
      <c r="K123" s="286"/>
      <c r="L123" s="285">
        <f t="shared" si="0"/>
        <v>0</v>
      </c>
      <c r="M123" s="286">
        <f t="shared" si="1"/>
        <v>0</v>
      </c>
    </row>
    <row r="124" spans="1:13" ht="11.25">
      <c r="A124" s="287" t="s">
        <v>1070</v>
      </c>
      <c r="B124" s="280" t="s">
        <v>1071</v>
      </c>
      <c r="C124" s="288" t="s">
        <v>1846</v>
      </c>
      <c r="D124" s="289">
        <v>500</v>
      </c>
      <c r="E124" s="290">
        <v>0</v>
      </c>
      <c r="F124" s="287" t="s">
        <v>551</v>
      </c>
      <c r="G124" s="288" t="s">
        <v>353</v>
      </c>
      <c r="H124" s="288" t="s">
        <v>1624</v>
      </c>
      <c r="I124" s="284" t="s">
        <v>1838</v>
      </c>
      <c r="J124" s="285" t="s">
        <v>1811</v>
      </c>
      <c r="K124" s="286"/>
      <c r="L124" s="285">
        <f t="shared" si="0"/>
        <v>0</v>
      </c>
      <c r="M124" s="286">
        <f t="shared" si="1"/>
        <v>0</v>
      </c>
    </row>
    <row r="125" spans="1:13" ht="11.25">
      <c r="A125" s="287" t="s">
        <v>1070</v>
      </c>
      <c r="B125" s="280" t="s">
        <v>1071</v>
      </c>
      <c r="C125" s="288" t="s">
        <v>1847</v>
      </c>
      <c r="D125" s="289">
        <v>1500</v>
      </c>
      <c r="E125" s="290">
        <v>0</v>
      </c>
      <c r="F125" s="287" t="s">
        <v>551</v>
      </c>
      <c r="G125" s="288" t="s">
        <v>353</v>
      </c>
      <c r="H125" s="288" t="s">
        <v>1624</v>
      </c>
      <c r="I125" s="284" t="s">
        <v>1838</v>
      </c>
      <c r="J125" s="285" t="s">
        <v>1811</v>
      </c>
      <c r="K125" s="286"/>
      <c r="L125" s="285">
        <f t="shared" si="0"/>
        <v>0</v>
      </c>
      <c r="M125" s="286">
        <f t="shared" si="1"/>
        <v>0</v>
      </c>
    </row>
    <row r="126" spans="1:13" ht="11.25">
      <c r="A126" s="287" t="s">
        <v>1070</v>
      </c>
      <c r="B126" s="280" t="s">
        <v>1071</v>
      </c>
      <c r="C126" s="288" t="s">
        <v>1848</v>
      </c>
      <c r="D126" s="289">
        <v>500</v>
      </c>
      <c r="E126" s="290">
        <v>0</v>
      </c>
      <c r="F126" s="287" t="s">
        <v>551</v>
      </c>
      <c r="G126" s="288" t="s">
        <v>353</v>
      </c>
      <c r="H126" s="288" t="s">
        <v>1624</v>
      </c>
      <c r="I126" s="284" t="s">
        <v>1838</v>
      </c>
      <c r="J126" s="285" t="s">
        <v>1811</v>
      </c>
      <c r="K126" s="286"/>
      <c r="L126" s="285">
        <f t="shared" si="0"/>
        <v>0</v>
      </c>
      <c r="M126" s="286">
        <f t="shared" si="1"/>
        <v>0</v>
      </c>
    </row>
    <row r="127" spans="1:13" ht="11.25">
      <c r="A127" s="287" t="s">
        <v>1070</v>
      </c>
      <c r="B127" s="280" t="s">
        <v>1071</v>
      </c>
      <c r="C127" s="288" t="s">
        <v>1849</v>
      </c>
      <c r="D127" s="289">
        <v>1500</v>
      </c>
      <c r="E127" s="290">
        <v>0</v>
      </c>
      <c r="F127" s="287" t="s">
        <v>551</v>
      </c>
      <c r="G127" s="288" t="s">
        <v>353</v>
      </c>
      <c r="H127" s="288" t="s">
        <v>1624</v>
      </c>
      <c r="I127" s="284" t="s">
        <v>1838</v>
      </c>
      <c r="J127" s="285" t="s">
        <v>1811</v>
      </c>
      <c r="K127" s="286"/>
      <c r="L127" s="285">
        <f t="shared" si="0"/>
        <v>0</v>
      </c>
      <c r="M127" s="286">
        <f t="shared" si="1"/>
        <v>0</v>
      </c>
    </row>
    <row r="128" spans="1:13" ht="11.25">
      <c r="A128" s="287" t="s">
        <v>1070</v>
      </c>
      <c r="B128" s="280" t="s">
        <v>1071</v>
      </c>
      <c r="C128" s="288" t="s">
        <v>1850</v>
      </c>
      <c r="D128" s="289">
        <v>1334</v>
      </c>
      <c r="E128" s="290">
        <v>0</v>
      </c>
      <c r="F128" s="287" t="s">
        <v>551</v>
      </c>
      <c r="G128" s="288" t="s">
        <v>353</v>
      </c>
      <c r="H128" s="288" t="s">
        <v>1624</v>
      </c>
      <c r="I128" s="284" t="s">
        <v>1838</v>
      </c>
      <c r="J128" s="285" t="s">
        <v>1811</v>
      </c>
      <c r="K128" s="286"/>
      <c r="L128" s="285">
        <f t="shared" si="0"/>
        <v>0</v>
      </c>
      <c r="M128" s="286">
        <f t="shared" si="1"/>
        <v>0</v>
      </c>
    </row>
    <row r="129" spans="1:13" ht="11.25">
      <c r="A129" s="287" t="s">
        <v>1070</v>
      </c>
      <c r="B129" s="280" t="s">
        <v>1071</v>
      </c>
      <c r="C129" s="288" t="s">
        <v>1851</v>
      </c>
      <c r="D129" s="289">
        <v>250</v>
      </c>
      <c r="E129" s="290">
        <v>0</v>
      </c>
      <c r="F129" s="287" t="s">
        <v>551</v>
      </c>
      <c r="G129" s="288" t="s">
        <v>353</v>
      </c>
      <c r="H129" s="288" t="s">
        <v>1624</v>
      </c>
      <c r="I129" s="284" t="s">
        <v>1838</v>
      </c>
      <c r="J129" s="285" t="s">
        <v>1811</v>
      </c>
      <c r="K129" s="286"/>
      <c r="L129" s="285">
        <f t="shared" si="0"/>
        <v>0</v>
      </c>
      <c r="M129" s="286">
        <f t="shared" si="1"/>
        <v>0</v>
      </c>
    </row>
    <row r="130" spans="1:13" ht="11.25">
      <c r="A130" s="287" t="s">
        <v>1070</v>
      </c>
      <c r="B130" s="280" t="s">
        <v>1071</v>
      </c>
      <c r="C130" s="288" t="s">
        <v>1852</v>
      </c>
      <c r="D130" s="289">
        <v>500</v>
      </c>
      <c r="E130" s="290">
        <v>0</v>
      </c>
      <c r="F130" s="287" t="s">
        <v>551</v>
      </c>
      <c r="G130" s="288" t="s">
        <v>353</v>
      </c>
      <c r="H130" s="288" t="s">
        <v>1624</v>
      </c>
      <c r="I130" s="284" t="s">
        <v>1838</v>
      </c>
      <c r="J130" s="285" t="s">
        <v>1811</v>
      </c>
      <c r="K130" s="286"/>
      <c r="L130" s="285">
        <f t="shared" si="0"/>
        <v>0</v>
      </c>
      <c r="M130" s="286">
        <f t="shared" si="1"/>
        <v>0</v>
      </c>
    </row>
    <row r="131" spans="1:13" ht="11.25">
      <c r="A131" s="287" t="s">
        <v>1070</v>
      </c>
      <c r="B131" s="280" t="s">
        <v>1071</v>
      </c>
      <c r="C131" s="288" t="s">
        <v>1853</v>
      </c>
      <c r="D131" s="289">
        <v>330</v>
      </c>
      <c r="E131" s="290">
        <v>0</v>
      </c>
      <c r="F131" s="287" t="s">
        <v>551</v>
      </c>
      <c r="G131" s="288" t="s">
        <v>353</v>
      </c>
      <c r="H131" s="288" t="s">
        <v>1624</v>
      </c>
      <c r="I131" s="284" t="s">
        <v>1838</v>
      </c>
      <c r="J131" s="285" t="s">
        <v>1811</v>
      </c>
      <c r="K131" s="286"/>
      <c r="L131" s="285">
        <f t="shared" si="0"/>
        <v>0</v>
      </c>
      <c r="M131" s="286">
        <f t="shared" si="1"/>
        <v>0</v>
      </c>
    </row>
    <row r="132" spans="1:13" ht="11.25">
      <c r="A132" s="287" t="s">
        <v>1070</v>
      </c>
      <c r="B132" s="280" t="s">
        <v>1071</v>
      </c>
      <c r="C132" s="288" t="s">
        <v>1854</v>
      </c>
      <c r="D132" s="289">
        <v>330</v>
      </c>
      <c r="E132" s="290">
        <v>0</v>
      </c>
      <c r="F132" s="287" t="s">
        <v>551</v>
      </c>
      <c r="G132" s="288" t="s">
        <v>353</v>
      </c>
      <c r="H132" s="288" t="s">
        <v>1624</v>
      </c>
      <c r="I132" s="284" t="s">
        <v>1838</v>
      </c>
      <c r="J132" s="285" t="s">
        <v>1811</v>
      </c>
      <c r="K132" s="286"/>
      <c r="L132" s="285">
        <f t="shared" si="0"/>
        <v>0</v>
      </c>
      <c r="M132" s="286">
        <f t="shared" si="1"/>
        <v>0</v>
      </c>
    </row>
    <row r="133" spans="1:13" ht="11.25">
      <c r="A133" s="287" t="s">
        <v>1070</v>
      </c>
      <c r="B133" s="280" t="s">
        <v>1071</v>
      </c>
      <c r="C133" s="288" t="s">
        <v>1855</v>
      </c>
      <c r="D133" s="289">
        <v>330</v>
      </c>
      <c r="E133" s="290">
        <v>0</v>
      </c>
      <c r="F133" s="287" t="s">
        <v>551</v>
      </c>
      <c r="G133" s="288" t="s">
        <v>353</v>
      </c>
      <c r="H133" s="288" t="s">
        <v>1624</v>
      </c>
      <c r="I133" s="284" t="s">
        <v>1838</v>
      </c>
      <c r="J133" s="285" t="s">
        <v>1811</v>
      </c>
      <c r="K133" s="286"/>
      <c r="L133" s="285">
        <f t="shared" si="0"/>
        <v>0</v>
      </c>
      <c r="M133" s="286">
        <f t="shared" si="1"/>
        <v>0</v>
      </c>
    </row>
    <row r="134" spans="1:13" ht="11.25">
      <c r="A134" s="287" t="s">
        <v>1070</v>
      </c>
      <c r="B134" s="280" t="s">
        <v>1071</v>
      </c>
      <c r="C134" s="288" t="s">
        <v>1856</v>
      </c>
      <c r="D134" s="289">
        <v>330</v>
      </c>
      <c r="E134" s="290">
        <v>0</v>
      </c>
      <c r="F134" s="287" t="s">
        <v>551</v>
      </c>
      <c r="G134" s="288" t="s">
        <v>353</v>
      </c>
      <c r="H134" s="288" t="s">
        <v>1624</v>
      </c>
      <c r="I134" s="284" t="s">
        <v>1838</v>
      </c>
      <c r="J134" s="285" t="s">
        <v>1811</v>
      </c>
      <c r="K134" s="286"/>
      <c r="L134" s="285">
        <f t="shared" si="0"/>
        <v>0</v>
      </c>
      <c r="M134" s="286">
        <f t="shared" si="1"/>
        <v>0</v>
      </c>
    </row>
    <row r="135" spans="1:13" ht="11.25">
      <c r="A135" s="287" t="s">
        <v>1070</v>
      </c>
      <c r="B135" s="280" t="s">
        <v>1071</v>
      </c>
      <c r="C135" s="288" t="s">
        <v>1857</v>
      </c>
      <c r="D135" s="289">
        <v>330</v>
      </c>
      <c r="E135" s="290">
        <v>0</v>
      </c>
      <c r="F135" s="287" t="s">
        <v>551</v>
      </c>
      <c r="G135" s="288" t="s">
        <v>353</v>
      </c>
      <c r="H135" s="288" t="s">
        <v>1624</v>
      </c>
      <c r="I135" s="284" t="s">
        <v>1838</v>
      </c>
      <c r="J135" s="285" t="s">
        <v>1811</v>
      </c>
      <c r="K135" s="286"/>
      <c r="L135" s="285">
        <f t="shared" si="0"/>
        <v>0</v>
      </c>
      <c r="M135" s="286">
        <f t="shared" si="1"/>
        <v>0</v>
      </c>
    </row>
    <row r="136" spans="1:13" ht="11.25">
      <c r="A136" s="287" t="s">
        <v>1070</v>
      </c>
      <c r="B136" s="280" t="s">
        <v>1071</v>
      </c>
      <c r="C136" s="288" t="s">
        <v>1858</v>
      </c>
      <c r="D136" s="289">
        <v>330</v>
      </c>
      <c r="E136" s="290">
        <v>0</v>
      </c>
      <c r="F136" s="287" t="s">
        <v>551</v>
      </c>
      <c r="G136" s="288" t="s">
        <v>353</v>
      </c>
      <c r="H136" s="288" t="s">
        <v>1624</v>
      </c>
      <c r="I136" s="284" t="s">
        <v>1838</v>
      </c>
      <c r="J136" s="285" t="s">
        <v>1811</v>
      </c>
      <c r="K136" s="286"/>
      <c r="L136" s="285">
        <f t="shared" si="0"/>
        <v>0</v>
      </c>
      <c r="M136" s="286">
        <f t="shared" si="1"/>
        <v>0</v>
      </c>
    </row>
    <row r="137" spans="1:13" ht="11.25">
      <c r="A137" s="287" t="s">
        <v>1070</v>
      </c>
      <c r="B137" s="280" t="s">
        <v>1071</v>
      </c>
      <c r="C137" s="288" t="s">
        <v>1859</v>
      </c>
      <c r="D137" s="289">
        <v>330</v>
      </c>
      <c r="E137" s="290">
        <v>0</v>
      </c>
      <c r="F137" s="287" t="s">
        <v>551</v>
      </c>
      <c r="G137" s="288" t="s">
        <v>353</v>
      </c>
      <c r="H137" s="288" t="s">
        <v>1624</v>
      </c>
      <c r="I137" s="284" t="s">
        <v>1838</v>
      </c>
      <c r="J137" s="285" t="s">
        <v>1811</v>
      </c>
      <c r="K137" s="286"/>
      <c r="L137" s="285">
        <f t="shared" si="0"/>
        <v>0</v>
      </c>
      <c r="M137" s="286">
        <f t="shared" si="1"/>
        <v>0</v>
      </c>
    </row>
    <row r="138" spans="1:13" ht="11.25">
      <c r="A138" s="279" t="s">
        <v>1075</v>
      </c>
      <c r="B138" s="280" t="s">
        <v>1076</v>
      </c>
      <c r="C138" s="281" t="s">
        <v>1860</v>
      </c>
      <c r="D138" s="282">
        <v>941437</v>
      </c>
      <c r="E138" s="283">
        <v>0</v>
      </c>
      <c r="F138" s="279" t="s">
        <v>535</v>
      </c>
      <c r="G138" s="281" t="s">
        <v>351</v>
      </c>
      <c r="H138" s="281" t="s">
        <v>1624</v>
      </c>
      <c r="I138" s="284" t="s">
        <v>1861</v>
      </c>
      <c r="J138" s="285" t="s">
        <v>1862</v>
      </c>
      <c r="K138" s="286" t="s">
        <v>1863</v>
      </c>
      <c r="L138" s="285">
        <f t="shared" si="0"/>
        <v>0</v>
      </c>
      <c r="M138" s="286">
        <f t="shared" si="1"/>
        <v>0</v>
      </c>
    </row>
    <row r="139" spans="1:13" ht="11.25">
      <c r="A139" s="279" t="s">
        <v>1075</v>
      </c>
      <c r="B139" s="280" t="s">
        <v>1076</v>
      </c>
      <c r="C139" s="281" t="s">
        <v>1864</v>
      </c>
      <c r="D139" s="282">
        <v>36000</v>
      </c>
      <c r="E139" s="283">
        <v>0</v>
      </c>
      <c r="F139" s="279" t="s">
        <v>535</v>
      </c>
      <c r="G139" s="281" t="s">
        <v>351</v>
      </c>
      <c r="H139" s="281" t="s">
        <v>1644</v>
      </c>
      <c r="I139" s="284" t="s">
        <v>1861</v>
      </c>
      <c r="J139" s="285" t="s">
        <v>1862</v>
      </c>
      <c r="K139" s="286" t="s">
        <v>1863</v>
      </c>
      <c r="L139" s="285">
        <f t="shared" si="0"/>
        <v>0</v>
      </c>
      <c r="M139" s="286">
        <f t="shared" si="1"/>
        <v>0</v>
      </c>
    </row>
    <row r="140" spans="1:13" ht="11.25">
      <c r="A140" s="287" t="s">
        <v>1075</v>
      </c>
      <c r="B140" s="280" t="s">
        <v>1076</v>
      </c>
      <c r="C140" s="288" t="s">
        <v>1865</v>
      </c>
      <c r="D140" s="292">
        <v>30000</v>
      </c>
      <c r="E140" s="283">
        <v>0</v>
      </c>
      <c r="F140" s="287" t="s">
        <v>537</v>
      </c>
      <c r="G140" s="288" t="s">
        <v>353</v>
      </c>
      <c r="H140" s="288" t="s">
        <v>1624</v>
      </c>
      <c r="I140" s="284" t="s">
        <v>1866</v>
      </c>
      <c r="J140" s="285" t="s">
        <v>1867</v>
      </c>
      <c r="K140" s="286"/>
      <c r="L140" s="285">
        <f t="shared" si="0"/>
        <v>0</v>
      </c>
      <c r="M140" s="286">
        <f t="shared" si="1"/>
        <v>0</v>
      </c>
    </row>
    <row r="141" spans="1:13" ht="11.25">
      <c r="A141" s="287" t="s">
        <v>1075</v>
      </c>
      <c r="B141" s="280" t="s">
        <v>1076</v>
      </c>
      <c r="C141" s="288" t="s">
        <v>1868</v>
      </c>
      <c r="D141" s="292">
        <v>37500</v>
      </c>
      <c r="E141" s="283">
        <v>0</v>
      </c>
      <c r="F141" s="287" t="s">
        <v>537</v>
      </c>
      <c r="G141" s="288" t="s">
        <v>353</v>
      </c>
      <c r="H141" s="288" t="s">
        <v>1624</v>
      </c>
      <c r="I141" s="284" t="s">
        <v>1866</v>
      </c>
      <c r="J141" s="285" t="s">
        <v>1867</v>
      </c>
      <c r="K141" s="286"/>
      <c r="L141" s="285">
        <f t="shared" si="0"/>
        <v>0</v>
      </c>
      <c r="M141" s="286">
        <f t="shared" si="1"/>
        <v>0</v>
      </c>
    </row>
    <row r="142" spans="1:13" ht="11.25">
      <c r="A142" s="287" t="s">
        <v>1075</v>
      </c>
      <c r="B142" s="280" t="s">
        <v>1076</v>
      </c>
      <c r="C142" s="288" t="s">
        <v>1869</v>
      </c>
      <c r="D142" s="292">
        <v>20000</v>
      </c>
      <c r="E142" s="283">
        <v>0</v>
      </c>
      <c r="F142" s="287" t="s">
        <v>537</v>
      </c>
      <c r="G142" s="288" t="s">
        <v>353</v>
      </c>
      <c r="H142" s="288" t="s">
        <v>1624</v>
      </c>
      <c r="I142" s="284" t="s">
        <v>1866</v>
      </c>
      <c r="J142" s="285" t="s">
        <v>1867</v>
      </c>
      <c r="K142" s="286"/>
      <c r="L142" s="285">
        <f t="shared" si="0"/>
        <v>0</v>
      </c>
      <c r="M142" s="286">
        <f t="shared" si="1"/>
        <v>0</v>
      </c>
    </row>
    <row r="143" spans="1:13" ht="11.25">
      <c r="A143" s="287" t="s">
        <v>1075</v>
      </c>
      <c r="B143" s="280" t="s">
        <v>1076</v>
      </c>
      <c r="C143" s="288" t="s">
        <v>1870</v>
      </c>
      <c r="D143" s="292">
        <v>30000</v>
      </c>
      <c r="E143" s="283">
        <v>0</v>
      </c>
      <c r="F143" s="287" t="s">
        <v>537</v>
      </c>
      <c r="G143" s="288" t="s">
        <v>353</v>
      </c>
      <c r="H143" s="288" t="s">
        <v>1624</v>
      </c>
      <c r="I143" s="284" t="s">
        <v>1866</v>
      </c>
      <c r="J143" s="285" t="s">
        <v>1867</v>
      </c>
      <c r="K143" s="286"/>
      <c r="L143" s="285">
        <f t="shared" si="0"/>
        <v>0</v>
      </c>
      <c r="M143" s="286">
        <f t="shared" si="1"/>
        <v>0</v>
      </c>
    </row>
    <row r="144" spans="1:13" ht="11.25">
      <c r="A144" s="287" t="s">
        <v>1075</v>
      </c>
      <c r="B144" s="280" t="s">
        <v>1076</v>
      </c>
      <c r="C144" s="288" t="s">
        <v>1871</v>
      </c>
      <c r="D144" s="289">
        <v>3750</v>
      </c>
      <c r="E144" s="290">
        <v>0</v>
      </c>
      <c r="F144" s="287" t="s">
        <v>551</v>
      </c>
      <c r="G144" s="288" t="s">
        <v>353</v>
      </c>
      <c r="H144" s="288" t="s">
        <v>1624</v>
      </c>
      <c r="I144" s="284" t="s">
        <v>1872</v>
      </c>
      <c r="J144" s="285" t="s">
        <v>1867</v>
      </c>
      <c r="K144" s="286"/>
      <c r="L144" s="285">
        <f t="shared" si="0"/>
        <v>0</v>
      </c>
      <c r="M144" s="286">
        <f t="shared" si="1"/>
        <v>0</v>
      </c>
    </row>
    <row r="145" spans="1:13" ht="11.25">
      <c r="A145" s="287" t="s">
        <v>1075</v>
      </c>
      <c r="B145" s="280" t="s">
        <v>1076</v>
      </c>
      <c r="C145" s="288" t="s">
        <v>1873</v>
      </c>
      <c r="D145" s="289">
        <v>500</v>
      </c>
      <c r="E145" s="290">
        <v>0</v>
      </c>
      <c r="F145" s="287" t="s">
        <v>551</v>
      </c>
      <c r="G145" s="288" t="s">
        <v>353</v>
      </c>
      <c r="H145" s="288" t="s">
        <v>1624</v>
      </c>
      <c r="I145" s="284" t="s">
        <v>1872</v>
      </c>
      <c r="J145" s="285" t="s">
        <v>1867</v>
      </c>
      <c r="K145" s="286"/>
      <c r="L145" s="285">
        <f t="shared" si="0"/>
        <v>0</v>
      </c>
      <c r="M145" s="286">
        <f t="shared" si="1"/>
        <v>0</v>
      </c>
    </row>
    <row r="146" spans="1:13" ht="11.25">
      <c r="A146" s="287" t="s">
        <v>1075</v>
      </c>
      <c r="B146" s="280" t="s">
        <v>1076</v>
      </c>
      <c r="C146" s="288" t="s">
        <v>1874</v>
      </c>
      <c r="D146" s="289">
        <v>500</v>
      </c>
      <c r="E146" s="290">
        <v>0</v>
      </c>
      <c r="F146" s="287" t="s">
        <v>551</v>
      </c>
      <c r="G146" s="288" t="s">
        <v>353</v>
      </c>
      <c r="H146" s="288" t="s">
        <v>1624</v>
      </c>
      <c r="I146" s="284" t="s">
        <v>1872</v>
      </c>
      <c r="J146" s="285" t="s">
        <v>1867</v>
      </c>
      <c r="K146" s="286"/>
      <c r="L146" s="285">
        <f t="shared" si="0"/>
        <v>0</v>
      </c>
      <c r="M146" s="286">
        <f t="shared" si="1"/>
        <v>0</v>
      </c>
    </row>
    <row r="147" spans="1:13" ht="11.25">
      <c r="A147" s="287" t="s">
        <v>1075</v>
      </c>
      <c r="B147" s="280" t="s">
        <v>1076</v>
      </c>
      <c r="C147" s="288" t="s">
        <v>1875</v>
      </c>
      <c r="D147" s="289">
        <v>500</v>
      </c>
      <c r="E147" s="290">
        <v>0</v>
      </c>
      <c r="F147" s="287" t="s">
        <v>551</v>
      </c>
      <c r="G147" s="288" t="s">
        <v>353</v>
      </c>
      <c r="H147" s="288" t="s">
        <v>1624</v>
      </c>
      <c r="I147" s="284" t="s">
        <v>1872</v>
      </c>
      <c r="J147" s="285" t="s">
        <v>1867</v>
      </c>
      <c r="K147" s="286"/>
      <c r="L147" s="285">
        <f t="shared" si="0"/>
        <v>0</v>
      </c>
      <c r="M147" s="286">
        <f t="shared" si="1"/>
        <v>0</v>
      </c>
    </row>
    <row r="148" spans="1:13" ht="11.25">
      <c r="A148" s="279" t="s">
        <v>1085</v>
      </c>
      <c r="B148" s="280" t="s">
        <v>1086</v>
      </c>
      <c r="C148" s="281" t="s">
        <v>1876</v>
      </c>
      <c r="D148" s="282">
        <v>134052</v>
      </c>
      <c r="E148" s="283">
        <v>0</v>
      </c>
      <c r="F148" s="279" t="s">
        <v>535</v>
      </c>
      <c r="G148" s="281" t="s">
        <v>351</v>
      </c>
      <c r="H148" s="281" t="s">
        <v>1624</v>
      </c>
      <c r="I148" s="284" t="s">
        <v>1877</v>
      </c>
      <c r="J148" s="285" t="s">
        <v>1878</v>
      </c>
      <c r="K148" s="286" t="s">
        <v>1879</v>
      </c>
      <c r="L148" s="285">
        <f t="shared" si="0"/>
        <v>0</v>
      </c>
      <c r="M148" s="286">
        <f t="shared" si="1"/>
        <v>0</v>
      </c>
    </row>
    <row r="149" spans="1:13" ht="11.25">
      <c r="A149" s="279" t="s">
        <v>1094</v>
      </c>
      <c r="B149" s="280" t="s">
        <v>1095</v>
      </c>
      <c r="C149" s="281" t="s">
        <v>1880</v>
      </c>
      <c r="D149" s="282">
        <v>5000</v>
      </c>
      <c r="E149" s="283">
        <v>0</v>
      </c>
      <c r="F149" s="279" t="s">
        <v>535</v>
      </c>
      <c r="G149" s="281" t="s">
        <v>351</v>
      </c>
      <c r="H149" s="281" t="s">
        <v>1624</v>
      </c>
      <c r="I149" s="284" t="s">
        <v>1881</v>
      </c>
      <c r="J149" s="285" t="s">
        <v>1882</v>
      </c>
      <c r="K149" s="286" t="s">
        <v>1883</v>
      </c>
      <c r="L149" s="285">
        <f t="shared" si="0"/>
        <v>0</v>
      </c>
      <c r="M149" s="286">
        <f t="shared" si="1"/>
        <v>0</v>
      </c>
    </row>
    <row r="150" spans="1:13" ht="11.25">
      <c r="A150" s="279" t="s">
        <v>1108</v>
      </c>
      <c r="B150" s="280" t="s">
        <v>1109</v>
      </c>
      <c r="C150" s="281" t="s">
        <v>1884</v>
      </c>
      <c r="D150" s="282">
        <v>2186315</v>
      </c>
      <c r="E150" s="283">
        <v>0</v>
      </c>
      <c r="F150" s="279" t="s">
        <v>535</v>
      </c>
      <c r="G150" s="281" t="s">
        <v>351</v>
      </c>
      <c r="H150" s="281" t="s">
        <v>1624</v>
      </c>
      <c r="I150" s="284" t="s">
        <v>1885</v>
      </c>
      <c r="J150" s="285" t="s">
        <v>1886</v>
      </c>
      <c r="K150" s="286" t="s">
        <v>1887</v>
      </c>
      <c r="L150" s="285">
        <f t="shared" si="0"/>
        <v>0</v>
      </c>
      <c r="M150" s="286">
        <f t="shared" si="1"/>
        <v>0</v>
      </c>
    </row>
    <row r="151" spans="1:13" ht="11.25">
      <c r="A151" s="279" t="s">
        <v>1108</v>
      </c>
      <c r="B151" s="280" t="s">
        <v>1109</v>
      </c>
      <c r="C151" s="281" t="s">
        <v>1888</v>
      </c>
      <c r="D151" s="282">
        <v>13000</v>
      </c>
      <c r="E151" s="283">
        <v>0</v>
      </c>
      <c r="F151" s="279" t="s">
        <v>535</v>
      </c>
      <c r="G151" s="281" t="s">
        <v>351</v>
      </c>
      <c r="H151" s="281" t="s">
        <v>1644</v>
      </c>
      <c r="I151" s="284" t="s">
        <v>1885</v>
      </c>
      <c r="J151" s="285" t="s">
        <v>1886</v>
      </c>
      <c r="K151" s="286" t="s">
        <v>1887</v>
      </c>
      <c r="L151" s="285">
        <f t="shared" si="0"/>
        <v>0</v>
      </c>
      <c r="M151" s="286">
        <f t="shared" si="1"/>
        <v>0</v>
      </c>
    </row>
    <row r="152" spans="1:13" ht="11.25">
      <c r="A152" s="287" t="s">
        <v>1108</v>
      </c>
      <c r="B152" s="280" t="s">
        <v>1109</v>
      </c>
      <c r="C152" s="288" t="s">
        <v>1889</v>
      </c>
      <c r="D152" s="292">
        <v>20000</v>
      </c>
      <c r="E152" s="283">
        <v>0</v>
      </c>
      <c r="F152" s="287" t="s">
        <v>537</v>
      </c>
      <c r="G152" s="288" t="s">
        <v>353</v>
      </c>
      <c r="H152" s="288" t="s">
        <v>1624</v>
      </c>
      <c r="I152" s="284" t="s">
        <v>1890</v>
      </c>
      <c r="J152" s="285" t="s">
        <v>1891</v>
      </c>
      <c r="K152" s="286"/>
      <c r="L152" s="285">
        <f t="shared" si="0"/>
        <v>0</v>
      </c>
      <c r="M152" s="286">
        <f t="shared" si="1"/>
        <v>0</v>
      </c>
    </row>
    <row r="153" spans="1:13" ht="11.25">
      <c r="A153" s="287" t="s">
        <v>1108</v>
      </c>
      <c r="B153" s="280" t="s">
        <v>1109</v>
      </c>
      <c r="C153" s="288" t="s">
        <v>1892</v>
      </c>
      <c r="D153" s="292">
        <v>5000</v>
      </c>
      <c r="E153" s="283">
        <v>0</v>
      </c>
      <c r="F153" s="287" t="s">
        <v>537</v>
      </c>
      <c r="G153" s="288" t="s">
        <v>353</v>
      </c>
      <c r="H153" s="288" t="s">
        <v>1624</v>
      </c>
      <c r="I153" s="284" t="s">
        <v>1890</v>
      </c>
      <c r="J153" s="285" t="s">
        <v>1891</v>
      </c>
      <c r="K153" s="286"/>
      <c r="L153" s="285">
        <f t="shared" si="0"/>
        <v>0</v>
      </c>
      <c r="M153" s="286">
        <f t="shared" si="1"/>
        <v>0</v>
      </c>
    </row>
    <row r="154" spans="1:13" ht="11.25">
      <c r="A154" s="279" t="s">
        <v>1108</v>
      </c>
      <c r="B154" s="280" t="s">
        <v>1109</v>
      </c>
      <c r="C154" s="288" t="s">
        <v>1893</v>
      </c>
      <c r="D154" s="289">
        <v>7500</v>
      </c>
      <c r="E154" s="283">
        <v>0</v>
      </c>
      <c r="F154" s="279" t="s">
        <v>545</v>
      </c>
      <c r="G154" s="281" t="s">
        <v>353</v>
      </c>
      <c r="H154" s="281" t="s">
        <v>1624</v>
      </c>
      <c r="I154" s="284" t="s">
        <v>1894</v>
      </c>
      <c r="J154" s="285" t="s">
        <v>1891</v>
      </c>
      <c r="K154" s="286"/>
      <c r="L154" s="285">
        <f t="shared" si="0"/>
        <v>0</v>
      </c>
      <c r="M154" s="286">
        <f t="shared" si="1"/>
        <v>0</v>
      </c>
    </row>
    <row r="155" spans="1:13" ht="11.25">
      <c r="A155" s="287" t="s">
        <v>1108</v>
      </c>
      <c r="B155" s="280" t="s">
        <v>1109</v>
      </c>
      <c r="C155" s="288" t="s">
        <v>1895</v>
      </c>
      <c r="D155" s="289">
        <v>500</v>
      </c>
      <c r="E155" s="290">
        <v>0</v>
      </c>
      <c r="F155" s="287" t="s">
        <v>551</v>
      </c>
      <c r="G155" s="288" t="s">
        <v>353</v>
      </c>
      <c r="H155" s="288" t="s">
        <v>1624</v>
      </c>
      <c r="I155" s="284" t="s">
        <v>1896</v>
      </c>
      <c r="J155" s="285" t="s">
        <v>1891</v>
      </c>
      <c r="K155" s="286"/>
      <c r="L155" s="285">
        <f t="shared" si="0"/>
        <v>0</v>
      </c>
      <c r="M155" s="286">
        <f t="shared" si="1"/>
        <v>0</v>
      </c>
    </row>
    <row r="156" spans="1:13" ht="11.25">
      <c r="A156" s="287" t="s">
        <v>1108</v>
      </c>
      <c r="B156" s="280" t="s">
        <v>1109</v>
      </c>
      <c r="C156" s="288" t="s">
        <v>1897</v>
      </c>
      <c r="D156" s="289">
        <v>20000</v>
      </c>
      <c r="E156" s="283">
        <v>0.33</v>
      </c>
      <c r="F156" s="287" t="s">
        <v>553</v>
      </c>
      <c r="G156" s="281" t="s">
        <v>357</v>
      </c>
      <c r="H156" s="281" t="s">
        <v>1624</v>
      </c>
      <c r="I156" s="284" t="s">
        <v>1898</v>
      </c>
      <c r="J156" s="285" t="s">
        <v>1899</v>
      </c>
      <c r="K156" s="286"/>
      <c r="L156" s="285">
        <f t="shared" si="0"/>
        <v>0</v>
      </c>
      <c r="M156" s="286">
        <f t="shared" si="1"/>
        <v>0</v>
      </c>
    </row>
    <row r="157" spans="1:13" ht="11.25">
      <c r="A157" s="279" t="s">
        <v>1123</v>
      </c>
      <c r="B157" s="280" t="s">
        <v>1124</v>
      </c>
      <c r="C157" s="281" t="s">
        <v>1900</v>
      </c>
      <c r="D157" s="282">
        <v>20224</v>
      </c>
      <c r="E157" s="283">
        <v>0</v>
      </c>
      <c r="F157" s="279" t="s">
        <v>535</v>
      </c>
      <c r="G157" s="281" t="s">
        <v>351</v>
      </c>
      <c r="H157" s="281" t="s">
        <v>1624</v>
      </c>
      <c r="I157" s="284" t="s">
        <v>1901</v>
      </c>
      <c r="J157" s="285" t="s">
        <v>1902</v>
      </c>
      <c r="K157" s="286" t="s">
        <v>1903</v>
      </c>
      <c r="L157" s="285">
        <f t="shared" si="0"/>
        <v>0</v>
      </c>
      <c r="M157" s="286">
        <f t="shared" si="1"/>
        <v>0</v>
      </c>
    </row>
    <row r="158" spans="1:13" ht="11.25">
      <c r="A158" s="279" t="s">
        <v>1130</v>
      </c>
      <c r="B158" s="280" t="s">
        <v>1131</v>
      </c>
      <c r="C158" s="281" t="s">
        <v>1904</v>
      </c>
      <c r="D158" s="282">
        <v>11000</v>
      </c>
      <c r="E158" s="283">
        <v>0</v>
      </c>
      <c r="F158" s="279" t="s">
        <v>535</v>
      </c>
      <c r="G158" s="281" t="s">
        <v>351</v>
      </c>
      <c r="H158" s="281" t="s">
        <v>1624</v>
      </c>
      <c r="I158" s="284" t="s">
        <v>1905</v>
      </c>
      <c r="J158" s="285" t="s">
        <v>1906</v>
      </c>
      <c r="K158" s="286" t="s">
        <v>1907</v>
      </c>
      <c r="L158" s="285">
        <f t="shared" si="0"/>
        <v>0</v>
      </c>
      <c r="M158" s="286">
        <f t="shared" si="1"/>
        <v>0</v>
      </c>
    </row>
    <row r="159" spans="1:13" ht="11.25">
      <c r="A159" s="279" t="s">
        <v>1139</v>
      </c>
      <c r="B159" s="280" t="s">
        <v>1140</v>
      </c>
      <c r="C159" s="281" t="s">
        <v>1908</v>
      </c>
      <c r="D159" s="282">
        <v>51932</v>
      </c>
      <c r="E159" s="283">
        <v>0</v>
      </c>
      <c r="F159" s="279" t="s">
        <v>535</v>
      </c>
      <c r="G159" s="281" t="s">
        <v>351</v>
      </c>
      <c r="H159" s="281" t="s">
        <v>1624</v>
      </c>
      <c r="I159" s="284" t="s">
        <v>1909</v>
      </c>
      <c r="J159" s="285" t="s">
        <v>1910</v>
      </c>
      <c r="K159" s="286" t="s">
        <v>1911</v>
      </c>
      <c r="L159" s="285">
        <f t="shared" si="0"/>
        <v>0</v>
      </c>
      <c r="M159" s="286">
        <f t="shared" si="1"/>
        <v>0</v>
      </c>
    </row>
    <row r="160" spans="1:13" ht="11.25">
      <c r="A160" s="279" t="s">
        <v>1144</v>
      </c>
      <c r="B160" s="280" t="s">
        <v>1145</v>
      </c>
      <c r="C160" s="281" t="s">
        <v>1912</v>
      </c>
      <c r="D160" s="282">
        <v>16344</v>
      </c>
      <c r="E160" s="283">
        <v>0</v>
      </c>
      <c r="F160" s="279" t="s">
        <v>535</v>
      </c>
      <c r="G160" s="281" t="s">
        <v>351</v>
      </c>
      <c r="H160" s="281" t="s">
        <v>1624</v>
      </c>
      <c r="I160" s="284" t="s">
        <v>1913</v>
      </c>
      <c r="J160" s="285" t="s">
        <v>1914</v>
      </c>
      <c r="K160" s="286" t="s">
        <v>1915</v>
      </c>
      <c r="L160" s="285">
        <f t="shared" si="0"/>
        <v>0</v>
      </c>
      <c r="M160" s="286">
        <f t="shared" si="1"/>
        <v>0</v>
      </c>
    </row>
    <row r="161" spans="1:13" ht="11.25">
      <c r="A161" s="279" t="s">
        <v>1144</v>
      </c>
      <c r="B161" s="280" t="s">
        <v>1145</v>
      </c>
      <c r="C161" s="281" t="s">
        <v>1916</v>
      </c>
      <c r="D161" s="282">
        <v>11700</v>
      </c>
      <c r="E161" s="283">
        <v>0</v>
      </c>
      <c r="F161" s="279" t="s">
        <v>545</v>
      </c>
      <c r="G161" s="281" t="s">
        <v>353</v>
      </c>
      <c r="H161" s="281" t="s">
        <v>1624</v>
      </c>
      <c r="I161" s="284" t="s">
        <v>1917</v>
      </c>
      <c r="J161" s="285" t="s">
        <v>1918</v>
      </c>
      <c r="K161" s="286"/>
      <c r="L161" s="285">
        <f t="shared" si="0"/>
        <v>0</v>
      </c>
      <c r="M161" s="286">
        <f t="shared" si="1"/>
        <v>0</v>
      </c>
    </row>
    <row r="162" spans="1:13" ht="11.25">
      <c r="A162" s="279" t="s">
        <v>1149</v>
      </c>
      <c r="B162" s="280" t="s">
        <v>1150</v>
      </c>
      <c r="C162" s="281" t="s">
        <v>1919</v>
      </c>
      <c r="D162" s="282">
        <v>187775</v>
      </c>
      <c r="E162" s="283">
        <v>0</v>
      </c>
      <c r="F162" s="279" t="s">
        <v>535</v>
      </c>
      <c r="G162" s="281" t="s">
        <v>351</v>
      </c>
      <c r="H162" s="281" t="s">
        <v>1624</v>
      </c>
      <c r="I162" s="284" t="s">
        <v>1920</v>
      </c>
      <c r="J162" s="285" t="s">
        <v>1921</v>
      </c>
      <c r="K162" s="286" t="s">
        <v>1922</v>
      </c>
      <c r="L162" s="285">
        <f t="shared" si="0"/>
        <v>0</v>
      </c>
      <c r="M162" s="286">
        <f t="shared" si="1"/>
        <v>0</v>
      </c>
    </row>
    <row r="163" spans="1:13" ht="11.25">
      <c r="A163" s="279" t="s">
        <v>1149</v>
      </c>
      <c r="B163" s="280" t="s">
        <v>1150</v>
      </c>
      <c r="C163" s="281" t="s">
        <v>1923</v>
      </c>
      <c r="D163" s="282">
        <v>60000</v>
      </c>
      <c r="E163" s="283">
        <v>0</v>
      </c>
      <c r="F163" s="279" t="s">
        <v>545</v>
      </c>
      <c r="G163" s="281" t="s">
        <v>353</v>
      </c>
      <c r="H163" s="281" t="s">
        <v>1624</v>
      </c>
      <c r="I163" s="284" t="s">
        <v>1924</v>
      </c>
      <c r="J163" s="285" t="s">
        <v>1925</v>
      </c>
      <c r="K163" s="286"/>
      <c r="L163" s="285">
        <f t="shared" si="0"/>
        <v>0</v>
      </c>
      <c r="M163" s="286">
        <f t="shared" si="1"/>
        <v>0</v>
      </c>
    </row>
    <row r="164" spans="1:13" ht="11.25">
      <c r="A164" s="287" t="s">
        <v>1149</v>
      </c>
      <c r="B164" s="280" t="s">
        <v>1150</v>
      </c>
      <c r="C164" s="288" t="s">
        <v>1926</v>
      </c>
      <c r="D164" s="289">
        <v>200</v>
      </c>
      <c r="E164" s="290">
        <v>0</v>
      </c>
      <c r="F164" s="287" t="s">
        <v>551</v>
      </c>
      <c r="G164" s="288" t="s">
        <v>353</v>
      </c>
      <c r="H164" s="288" t="s">
        <v>1624</v>
      </c>
      <c r="I164" s="284" t="s">
        <v>1927</v>
      </c>
      <c r="J164" s="285" t="s">
        <v>1925</v>
      </c>
      <c r="K164" s="286"/>
      <c r="L164" s="285">
        <f t="shared" si="0"/>
        <v>0</v>
      </c>
      <c r="M164" s="286">
        <f t="shared" si="1"/>
        <v>0</v>
      </c>
    </row>
    <row r="165" spans="1:13" ht="11.25">
      <c r="A165" s="287" t="s">
        <v>1149</v>
      </c>
      <c r="B165" s="280" t="s">
        <v>1150</v>
      </c>
      <c r="C165" s="288" t="s">
        <v>1928</v>
      </c>
      <c r="D165" s="289">
        <v>500</v>
      </c>
      <c r="E165" s="290">
        <v>0</v>
      </c>
      <c r="F165" s="287" t="s">
        <v>551</v>
      </c>
      <c r="G165" s="288" t="s">
        <v>353</v>
      </c>
      <c r="H165" s="288" t="s">
        <v>1624</v>
      </c>
      <c r="I165" s="284" t="s">
        <v>1927</v>
      </c>
      <c r="J165" s="285" t="s">
        <v>1925</v>
      </c>
      <c r="K165" s="286"/>
      <c r="L165" s="285">
        <f t="shared" si="0"/>
        <v>0</v>
      </c>
      <c r="M165" s="286">
        <f t="shared" si="1"/>
        <v>0</v>
      </c>
    </row>
    <row r="166" spans="1:13" ht="11.25">
      <c r="A166" s="287" t="s">
        <v>1149</v>
      </c>
      <c r="B166" s="280" t="s">
        <v>1150</v>
      </c>
      <c r="C166" s="288" t="s">
        <v>1929</v>
      </c>
      <c r="D166" s="289">
        <v>100</v>
      </c>
      <c r="E166" s="290">
        <v>0</v>
      </c>
      <c r="F166" s="287" t="s">
        <v>551</v>
      </c>
      <c r="G166" s="288" t="s">
        <v>353</v>
      </c>
      <c r="H166" s="288" t="s">
        <v>1624</v>
      </c>
      <c r="I166" s="284" t="s">
        <v>1927</v>
      </c>
      <c r="J166" s="285" t="s">
        <v>1925</v>
      </c>
      <c r="K166" s="286"/>
      <c r="L166" s="285">
        <f t="shared" si="0"/>
        <v>0</v>
      </c>
      <c r="M166" s="286">
        <f t="shared" si="1"/>
        <v>0</v>
      </c>
    </row>
    <row r="167" spans="1:13" ht="11.25">
      <c r="A167" s="287" t="s">
        <v>1149</v>
      </c>
      <c r="B167" s="280" t="s">
        <v>1150</v>
      </c>
      <c r="C167" s="288" t="s">
        <v>1930</v>
      </c>
      <c r="D167" s="289">
        <v>1000</v>
      </c>
      <c r="E167" s="290">
        <v>0</v>
      </c>
      <c r="F167" s="287" t="s">
        <v>551</v>
      </c>
      <c r="G167" s="288" t="s">
        <v>353</v>
      </c>
      <c r="H167" s="288" t="s">
        <v>1624</v>
      </c>
      <c r="I167" s="284" t="s">
        <v>1927</v>
      </c>
      <c r="J167" s="285" t="s">
        <v>1925</v>
      </c>
      <c r="K167" s="286"/>
      <c r="L167" s="285">
        <f t="shared" si="0"/>
        <v>0</v>
      </c>
      <c r="M167" s="286">
        <f t="shared" si="1"/>
        <v>0</v>
      </c>
    </row>
    <row r="168" spans="1:13" ht="11.25">
      <c r="A168" s="287" t="s">
        <v>1149</v>
      </c>
      <c r="B168" s="280" t="s">
        <v>1150</v>
      </c>
      <c r="C168" s="288" t="s">
        <v>1931</v>
      </c>
      <c r="D168" s="289">
        <v>750</v>
      </c>
      <c r="E168" s="290">
        <v>0</v>
      </c>
      <c r="F168" s="287" t="s">
        <v>551</v>
      </c>
      <c r="G168" s="288" t="s">
        <v>353</v>
      </c>
      <c r="H168" s="288" t="s">
        <v>1624</v>
      </c>
      <c r="I168" s="284" t="s">
        <v>1927</v>
      </c>
      <c r="J168" s="285" t="s">
        <v>1925</v>
      </c>
      <c r="K168" s="286"/>
      <c r="L168" s="285">
        <f t="shared" si="0"/>
        <v>0</v>
      </c>
      <c r="M168" s="286">
        <f t="shared" si="1"/>
        <v>0</v>
      </c>
    </row>
    <row r="169" spans="1:13" ht="11.25">
      <c r="A169" s="287" t="s">
        <v>1149</v>
      </c>
      <c r="B169" s="280" t="s">
        <v>1150</v>
      </c>
      <c r="C169" s="288" t="s">
        <v>1932</v>
      </c>
      <c r="D169" s="289">
        <v>330</v>
      </c>
      <c r="E169" s="290">
        <v>0</v>
      </c>
      <c r="F169" s="287" t="s">
        <v>551</v>
      </c>
      <c r="G169" s="288" t="s">
        <v>353</v>
      </c>
      <c r="H169" s="288" t="s">
        <v>1624</v>
      </c>
      <c r="I169" s="284" t="s">
        <v>1927</v>
      </c>
      <c r="J169" s="285" t="s">
        <v>1925</v>
      </c>
      <c r="K169" s="286"/>
      <c r="L169" s="285">
        <f t="shared" si="0"/>
        <v>0</v>
      </c>
      <c r="M169" s="286">
        <f t="shared" si="1"/>
        <v>0</v>
      </c>
    </row>
    <row r="170" spans="1:13" ht="11.25">
      <c r="A170" s="287" t="s">
        <v>1149</v>
      </c>
      <c r="B170" s="280" t="s">
        <v>1150</v>
      </c>
      <c r="C170" s="288" t="s">
        <v>1933</v>
      </c>
      <c r="D170" s="289">
        <v>330</v>
      </c>
      <c r="E170" s="290">
        <v>0</v>
      </c>
      <c r="F170" s="287" t="s">
        <v>551</v>
      </c>
      <c r="G170" s="288" t="s">
        <v>353</v>
      </c>
      <c r="H170" s="288" t="s">
        <v>1624</v>
      </c>
      <c r="I170" s="284" t="s">
        <v>1927</v>
      </c>
      <c r="J170" s="285" t="s">
        <v>1925</v>
      </c>
      <c r="K170" s="286"/>
      <c r="L170" s="285">
        <f t="shared" si="0"/>
        <v>0</v>
      </c>
      <c r="M170" s="286">
        <f t="shared" si="1"/>
        <v>0</v>
      </c>
    </row>
    <row r="171" spans="1:13" ht="11.25">
      <c r="A171" s="287" t="s">
        <v>1149</v>
      </c>
      <c r="B171" s="280" t="s">
        <v>1150</v>
      </c>
      <c r="C171" s="288" t="s">
        <v>1934</v>
      </c>
      <c r="D171" s="289">
        <v>330</v>
      </c>
      <c r="E171" s="290">
        <v>0</v>
      </c>
      <c r="F171" s="287" t="s">
        <v>551</v>
      </c>
      <c r="G171" s="288" t="s">
        <v>353</v>
      </c>
      <c r="H171" s="288" t="s">
        <v>1624</v>
      </c>
      <c r="I171" s="284" t="s">
        <v>1927</v>
      </c>
      <c r="J171" s="285" t="s">
        <v>1925</v>
      </c>
      <c r="K171" s="286"/>
      <c r="L171" s="285">
        <f t="shared" si="0"/>
        <v>0</v>
      </c>
      <c r="M171" s="286">
        <f t="shared" si="1"/>
        <v>0</v>
      </c>
    </row>
    <row r="172" spans="1:13" ht="11.25">
      <c r="A172" s="279" t="s">
        <v>1154</v>
      </c>
      <c r="B172" s="280" t="s">
        <v>1155</v>
      </c>
      <c r="C172" s="281" t="s">
        <v>1935</v>
      </c>
      <c r="D172" s="282">
        <v>1744797</v>
      </c>
      <c r="E172" s="283">
        <v>0</v>
      </c>
      <c r="F172" s="279" t="s">
        <v>535</v>
      </c>
      <c r="G172" s="281" t="s">
        <v>351</v>
      </c>
      <c r="H172" s="281" t="s">
        <v>1624</v>
      </c>
      <c r="I172" s="284" t="s">
        <v>1936</v>
      </c>
      <c r="J172" s="285" t="s">
        <v>1937</v>
      </c>
      <c r="K172" s="286" t="s">
        <v>1938</v>
      </c>
      <c r="L172" s="285">
        <f t="shared" si="0"/>
        <v>0</v>
      </c>
      <c r="M172" s="286">
        <f t="shared" si="1"/>
        <v>0</v>
      </c>
    </row>
    <row r="173" spans="1:13" ht="11.25">
      <c r="A173" s="279" t="s">
        <v>1154</v>
      </c>
      <c r="B173" s="280" t="s">
        <v>1155</v>
      </c>
      <c r="C173" s="281" t="s">
        <v>1939</v>
      </c>
      <c r="D173" s="282">
        <v>48000</v>
      </c>
      <c r="E173" s="283">
        <v>0</v>
      </c>
      <c r="F173" s="279" t="s">
        <v>535</v>
      </c>
      <c r="G173" s="281" t="s">
        <v>351</v>
      </c>
      <c r="H173" s="281" t="s">
        <v>1644</v>
      </c>
      <c r="I173" s="284" t="s">
        <v>1936</v>
      </c>
      <c r="J173" s="285" t="s">
        <v>1937</v>
      </c>
      <c r="K173" s="286" t="s">
        <v>1938</v>
      </c>
      <c r="L173" s="285">
        <f t="shared" si="0"/>
        <v>0</v>
      </c>
      <c r="M173" s="286">
        <f t="shared" si="1"/>
        <v>0</v>
      </c>
    </row>
    <row r="174" spans="1:13" ht="11.25">
      <c r="A174" s="279" t="s">
        <v>1154</v>
      </c>
      <c r="B174" s="280" t="s">
        <v>1155</v>
      </c>
      <c r="C174" s="281" t="s">
        <v>1940</v>
      </c>
      <c r="D174" s="282">
        <v>71000</v>
      </c>
      <c r="E174" s="283">
        <v>0</v>
      </c>
      <c r="F174" s="279" t="s">
        <v>545</v>
      </c>
      <c r="G174" s="281" t="s">
        <v>353</v>
      </c>
      <c r="H174" s="281" t="s">
        <v>1624</v>
      </c>
      <c r="I174" s="284" t="s">
        <v>1941</v>
      </c>
      <c r="J174" s="285" t="s">
        <v>1942</v>
      </c>
      <c r="K174" s="286"/>
      <c r="L174" s="285">
        <f t="shared" si="0"/>
        <v>0</v>
      </c>
      <c r="M174" s="286">
        <f t="shared" si="1"/>
        <v>0</v>
      </c>
    </row>
    <row r="175" spans="1:13" ht="11.25">
      <c r="A175" s="287" t="s">
        <v>1154</v>
      </c>
      <c r="B175" s="280" t="s">
        <v>1155</v>
      </c>
      <c r="C175" s="288" t="s">
        <v>1943</v>
      </c>
      <c r="D175" s="289">
        <v>500</v>
      </c>
      <c r="E175" s="290">
        <v>0</v>
      </c>
      <c r="F175" s="287" t="s">
        <v>551</v>
      </c>
      <c r="G175" s="288" t="s">
        <v>353</v>
      </c>
      <c r="H175" s="288" t="s">
        <v>1624</v>
      </c>
      <c r="I175" s="284" t="s">
        <v>1944</v>
      </c>
      <c r="J175" s="285" t="s">
        <v>1942</v>
      </c>
      <c r="K175" s="286"/>
      <c r="L175" s="285">
        <f t="shared" si="0"/>
        <v>0</v>
      </c>
      <c r="M175" s="286">
        <f t="shared" si="1"/>
        <v>0</v>
      </c>
    </row>
    <row r="176" spans="1:13" ht="11.25">
      <c r="A176" s="287" t="s">
        <v>1154</v>
      </c>
      <c r="B176" s="280" t="s">
        <v>1155</v>
      </c>
      <c r="C176" s="288" t="s">
        <v>1945</v>
      </c>
      <c r="D176" s="289">
        <v>30000</v>
      </c>
      <c r="E176" s="283">
        <v>0.07</v>
      </c>
      <c r="F176" s="287" t="s">
        <v>553</v>
      </c>
      <c r="G176" s="281" t="s">
        <v>357</v>
      </c>
      <c r="H176" s="281" t="s">
        <v>1624</v>
      </c>
      <c r="I176" s="284" t="s">
        <v>1946</v>
      </c>
      <c r="J176" s="285" t="s">
        <v>1947</v>
      </c>
      <c r="K176" s="286"/>
      <c r="L176" s="285">
        <f t="shared" si="0"/>
        <v>0</v>
      </c>
      <c r="M176" s="286">
        <f t="shared" si="1"/>
        <v>0</v>
      </c>
    </row>
    <row r="177" spans="1:13" ht="11.25">
      <c r="A177" s="279" t="s">
        <v>1160</v>
      </c>
      <c r="B177" s="280" t="s">
        <v>1161</v>
      </c>
      <c r="C177" s="281" t="s">
        <v>1948</v>
      </c>
      <c r="D177" s="282">
        <v>2232327</v>
      </c>
      <c r="E177" s="283">
        <v>0</v>
      </c>
      <c r="F177" s="279" t="s">
        <v>535</v>
      </c>
      <c r="G177" s="281" t="s">
        <v>351</v>
      </c>
      <c r="H177" s="281" t="s">
        <v>1624</v>
      </c>
      <c r="I177" s="284" t="s">
        <v>1949</v>
      </c>
      <c r="J177" s="285" t="s">
        <v>1950</v>
      </c>
      <c r="K177" s="286" t="s">
        <v>1951</v>
      </c>
      <c r="L177" s="285">
        <f t="shared" si="0"/>
        <v>0</v>
      </c>
      <c r="M177" s="286">
        <f t="shared" si="1"/>
        <v>0</v>
      </c>
    </row>
    <row r="178" spans="1:13" ht="11.25">
      <c r="A178" s="279" t="s">
        <v>1160</v>
      </c>
      <c r="B178" s="280" t="s">
        <v>1161</v>
      </c>
      <c r="C178" s="281" t="s">
        <v>1952</v>
      </c>
      <c r="D178" s="282">
        <v>54800</v>
      </c>
      <c r="E178" s="283">
        <v>0</v>
      </c>
      <c r="F178" s="279" t="s">
        <v>535</v>
      </c>
      <c r="G178" s="281" t="s">
        <v>351</v>
      </c>
      <c r="H178" s="281" t="s">
        <v>1644</v>
      </c>
      <c r="I178" s="284" t="s">
        <v>1949</v>
      </c>
      <c r="J178" s="285" t="s">
        <v>1950</v>
      </c>
      <c r="K178" s="286" t="s">
        <v>1951</v>
      </c>
      <c r="L178" s="285">
        <f t="shared" si="0"/>
        <v>0</v>
      </c>
      <c r="M178" s="286">
        <f t="shared" si="1"/>
        <v>0</v>
      </c>
    </row>
    <row r="179" spans="1:13" ht="11.25">
      <c r="A179" s="287" t="s">
        <v>1160</v>
      </c>
      <c r="B179" s="280" t="s">
        <v>1161</v>
      </c>
      <c r="C179" s="288" t="s">
        <v>1953</v>
      </c>
      <c r="D179" s="289">
        <v>10000</v>
      </c>
      <c r="E179" s="283">
        <v>0</v>
      </c>
      <c r="F179" s="287" t="s">
        <v>537</v>
      </c>
      <c r="G179" s="288" t="s">
        <v>353</v>
      </c>
      <c r="H179" s="288" t="s">
        <v>1624</v>
      </c>
      <c r="I179" s="284" t="s">
        <v>1954</v>
      </c>
      <c r="J179" s="285" t="s">
        <v>1955</v>
      </c>
      <c r="K179" s="286"/>
      <c r="L179" s="285">
        <f t="shared" si="0"/>
        <v>0</v>
      </c>
      <c r="M179" s="286">
        <f t="shared" si="1"/>
        <v>0</v>
      </c>
    </row>
    <row r="180" spans="1:13" ht="11.25">
      <c r="A180" s="287" t="s">
        <v>1160</v>
      </c>
      <c r="B180" s="280" t="s">
        <v>1161</v>
      </c>
      <c r="C180" s="288" t="s">
        <v>1956</v>
      </c>
      <c r="D180" s="289">
        <v>15000</v>
      </c>
      <c r="E180" s="283">
        <v>0</v>
      </c>
      <c r="F180" s="287" t="s">
        <v>537</v>
      </c>
      <c r="G180" s="288" t="s">
        <v>353</v>
      </c>
      <c r="H180" s="288" t="s">
        <v>1624</v>
      </c>
      <c r="I180" s="284" t="s">
        <v>1954</v>
      </c>
      <c r="J180" s="285" t="s">
        <v>1955</v>
      </c>
      <c r="K180" s="286"/>
      <c r="L180" s="285">
        <f t="shared" si="0"/>
        <v>0</v>
      </c>
      <c r="M180" s="286">
        <f t="shared" si="1"/>
        <v>0</v>
      </c>
    </row>
    <row r="181" spans="1:13" ht="11.25">
      <c r="A181" s="287" t="s">
        <v>1160</v>
      </c>
      <c r="B181" s="280" t="s">
        <v>1161</v>
      </c>
      <c r="C181" s="288" t="s">
        <v>1957</v>
      </c>
      <c r="D181" s="289">
        <v>30000</v>
      </c>
      <c r="E181" s="283">
        <v>0</v>
      </c>
      <c r="F181" s="287" t="s">
        <v>537</v>
      </c>
      <c r="G181" s="288" t="s">
        <v>353</v>
      </c>
      <c r="H181" s="288" t="s">
        <v>1624</v>
      </c>
      <c r="I181" s="284" t="s">
        <v>1954</v>
      </c>
      <c r="J181" s="285" t="s">
        <v>1955</v>
      </c>
      <c r="K181" s="286"/>
      <c r="L181" s="285">
        <f t="shared" si="0"/>
        <v>0</v>
      </c>
      <c r="M181" s="286">
        <f t="shared" si="1"/>
        <v>0</v>
      </c>
    </row>
    <row r="182" spans="1:13" ht="11.25">
      <c r="A182" s="287" t="s">
        <v>1160</v>
      </c>
      <c r="B182" s="280" t="s">
        <v>1161</v>
      </c>
      <c r="C182" s="288" t="s">
        <v>1958</v>
      </c>
      <c r="D182" s="289">
        <v>5000</v>
      </c>
      <c r="E182" s="283">
        <v>0</v>
      </c>
      <c r="F182" s="287" t="s">
        <v>537</v>
      </c>
      <c r="G182" s="288" t="s">
        <v>353</v>
      </c>
      <c r="H182" s="288" t="s">
        <v>1624</v>
      </c>
      <c r="I182" s="284" t="s">
        <v>1954</v>
      </c>
      <c r="J182" s="285" t="s">
        <v>1955</v>
      </c>
      <c r="K182" s="286"/>
      <c r="L182" s="285">
        <f t="shared" si="0"/>
        <v>0</v>
      </c>
      <c r="M182" s="286">
        <f t="shared" si="1"/>
        <v>0</v>
      </c>
    </row>
    <row r="183" spans="1:13" ht="11.25">
      <c r="A183" s="287" t="s">
        <v>1160</v>
      </c>
      <c r="B183" s="280" t="s">
        <v>1161</v>
      </c>
      <c r="C183" s="288" t="s">
        <v>1959</v>
      </c>
      <c r="D183" s="289">
        <v>5000</v>
      </c>
      <c r="E183" s="283">
        <v>0</v>
      </c>
      <c r="F183" s="287" t="s">
        <v>537</v>
      </c>
      <c r="G183" s="288" t="s">
        <v>353</v>
      </c>
      <c r="H183" s="288" t="s">
        <v>1624</v>
      </c>
      <c r="I183" s="284" t="s">
        <v>1954</v>
      </c>
      <c r="J183" s="285" t="s">
        <v>1955</v>
      </c>
      <c r="K183" s="286"/>
      <c r="L183" s="285">
        <f t="shared" si="0"/>
        <v>0</v>
      </c>
      <c r="M183" s="286">
        <f t="shared" si="1"/>
        <v>0</v>
      </c>
    </row>
    <row r="184" spans="1:13" ht="11.25">
      <c r="A184" s="287" t="s">
        <v>1160</v>
      </c>
      <c r="B184" s="280" t="s">
        <v>1161</v>
      </c>
      <c r="C184" s="288" t="s">
        <v>1960</v>
      </c>
      <c r="D184" s="289">
        <v>50000</v>
      </c>
      <c r="E184" s="283">
        <v>0</v>
      </c>
      <c r="F184" s="287" t="s">
        <v>537</v>
      </c>
      <c r="G184" s="288" t="s">
        <v>353</v>
      </c>
      <c r="H184" s="288" t="s">
        <v>1624</v>
      </c>
      <c r="I184" s="284" t="s">
        <v>1954</v>
      </c>
      <c r="J184" s="285" t="s">
        <v>1955</v>
      </c>
      <c r="K184" s="286"/>
      <c r="L184" s="285">
        <f t="shared" si="0"/>
        <v>0</v>
      </c>
      <c r="M184" s="286">
        <f t="shared" si="1"/>
        <v>0</v>
      </c>
    </row>
    <row r="185" spans="1:13" ht="11.25">
      <c r="A185" s="287" t="s">
        <v>1160</v>
      </c>
      <c r="B185" s="280" t="s">
        <v>1161</v>
      </c>
      <c r="C185" s="288" t="s">
        <v>1961</v>
      </c>
      <c r="D185" s="289">
        <v>10000</v>
      </c>
      <c r="E185" s="283">
        <v>0</v>
      </c>
      <c r="F185" s="287" t="s">
        <v>537</v>
      </c>
      <c r="G185" s="288" t="s">
        <v>353</v>
      </c>
      <c r="H185" s="288" t="s">
        <v>1624</v>
      </c>
      <c r="I185" s="284" t="s">
        <v>1954</v>
      </c>
      <c r="J185" s="285" t="s">
        <v>1955</v>
      </c>
      <c r="K185" s="286"/>
      <c r="L185" s="285">
        <f t="shared" si="0"/>
        <v>0</v>
      </c>
      <c r="M185" s="286">
        <f t="shared" si="1"/>
        <v>0</v>
      </c>
    </row>
    <row r="186" spans="1:13" ht="11.25">
      <c r="A186" s="287" t="s">
        <v>1160</v>
      </c>
      <c r="B186" s="280" t="s">
        <v>1161</v>
      </c>
      <c r="C186" s="288" t="s">
        <v>1962</v>
      </c>
      <c r="D186" s="289">
        <v>10000</v>
      </c>
      <c r="E186" s="283">
        <v>0</v>
      </c>
      <c r="F186" s="287" t="s">
        <v>537</v>
      </c>
      <c r="G186" s="288" t="s">
        <v>353</v>
      </c>
      <c r="H186" s="288" t="s">
        <v>1624</v>
      </c>
      <c r="I186" s="284" t="s">
        <v>1954</v>
      </c>
      <c r="J186" s="285" t="s">
        <v>1955</v>
      </c>
      <c r="K186" s="286"/>
      <c r="L186" s="285">
        <f t="shared" si="0"/>
        <v>0</v>
      </c>
      <c r="M186" s="286">
        <f t="shared" si="1"/>
        <v>0</v>
      </c>
    </row>
    <row r="187" spans="1:13" ht="11.25">
      <c r="A187" s="287" t="s">
        <v>1160</v>
      </c>
      <c r="B187" s="280" t="s">
        <v>1161</v>
      </c>
      <c r="C187" s="288" t="s">
        <v>1963</v>
      </c>
      <c r="D187" s="289">
        <v>5000</v>
      </c>
      <c r="E187" s="283">
        <v>0</v>
      </c>
      <c r="F187" s="287" t="s">
        <v>537</v>
      </c>
      <c r="G187" s="288" t="s">
        <v>353</v>
      </c>
      <c r="H187" s="288" t="s">
        <v>1624</v>
      </c>
      <c r="I187" s="284" t="s">
        <v>1954</v>
      </c>
      <c r="J187" s="285" t="s">
        <v>1955</v>
      </c>
      <c r="K187" s="286"/>
      <c r="L187" s="285">
        <f t="shared" si="0"/>
        <v>0</v>
      </c>
      <c r="M187" s="286">
        <f t="shared" si="1"/>
        <v>0</v>
      </c>
    </row>
    <row r="188" spans="1:13" ht="11.25">
      <c r="A188" s="279" t="s">
        <v>1160</v>
      </c>
      <c r="B188" s="280" t="s">
        <v>1161</v>
      </c>
      <c r="C188" s="281" t="s">
        <v>1964</v>
      </c>
      <c r="D188" s="282">
        <v>40000</v>
      </c>
      <c r="E188" s="283">
        <v>0</v>
      </c>
      <c r="F188" s="279" t="s">
        <v>545</v>
      </c>
      <c r="G188" s="281" t="s">
        <v>353</v>
      </c>
      <c r="H188" s="281" t="s">
        <v>1624</v>
      </c>
      <c r="I188" s="284" t="s">
        <v>1965</v>
      </c>
      <c r="J188" s="285" t="s">
        <v>1955</v>
      </c>
      <c r="K188" s="286"/>
      <c r="L188" s="285">
        <f t="shared" si="0"/>
        <v>0</v>
      </c>
      <c r="M188" s="286">
        <f t="shared" si="1"/>
        <v>0</v>
      </c>
    </row>
    <row r="189" spans="1:13" ht="11.25">
      <c r="A189" s="287" t="s">
        <v>1160</v>
      </c>
      <c r="B189" s="280" t="s">
        <v>1161</v>
      </c>
      <c r="C189" s="288" t="s">
        <v>1966</v>
      </c>
      <c r="D189" s="289">
        <v>15750</v>
      </c>
      <c r="E189" s="290">
        <v>0.05</v>
      </c>
      <c r="F189" s="291" t="s">
        <v>547</v>
      </c>
      <c r="G189" s="281" t="s">
        <v>349</v>
      </c>
      <c r="H189" s="288" t="s">
        <v>1624</v>
      </c>
      <c r="I189" s="284" t="s">
        <v>1967</v>
      </c>
      <c r="J189" s="285" t="s">
        <v>1968</v>
      </c>
      <c r="K189" s="286"/>
      <c r="L189" s="285">
        <f t="shared" si="0"/>
        <v>0</v>
      </c>
      <c r="M189" s="286">
        <f t="shared" si="1"/>
        <v>0</v>
      </c>
    </row>
    <row r="190" spans="1:13" ht="11.25">
      <c r="A190" s="287" t="s">
        <v>1160</v>
      </c>
      <c r="B190" s="280" t="s">
        <v>1161</v>
      </c>
      <c r="C190" s="288" t="s">
        <v>1969</v>
      </c>
      <c r="D190" s="289">
        <v>100</v>
      </c>
      <c r="E190" s="290">
        <v>0</v>
      </c>
      <c r="F190" s="287" t="s">
        <v>551</v>
      </c>
      <c r="G190" s="288" t="s">
        <v>353</v>
      </c>
      <c r="H190" s="288" t="s">
        <v>1624</v>
      </c>
      <c r="I190" s="284" t="s">
        <v>1970</v>
      </c>
      <c r="J190" s="285" t="s">
        <v>1955</v>
      </c>
      <c r="K190" s="286"/>
      <c r="L190" s="285">
        <f t="shared" si="0"/>
        <v>0</v>
      </c>
      <c r="M190" s="286">
        <f t="shared" si="1"/>
        <v>0</v>
      </c>
    </row>
    <row r="191" spans="1:13" ht="11.25">
      <c r="A191" s="287" t="s">
        <v>1160</v>
      </c>
      <c r="B191" s="280" t="s">
        <v>1161</v>
      </c>
      <c r="C191" s="288" t="s">
        <v>1971</v>
      </c>
      <c r="D191" s="289">
        <v>750</v>
      </c>
      <c r="E191" s="290">
        <v>0</v>
      </c>
      <c r="F191" s="287" t="s">
        <v>551</v>
      </c>
      <c r="G191" s="288" t="s">
        <v>353</v>
      </c>
      <c r="H191" s="288" t="s">
        <v>1624</v>
      </c>
      <c r="I191" s="284" t="s">
        <v>1970</v>
      </c>
      <c r="J191" s="285" t="s">
        <v>1955</v>
      </c>
      <c r="K191" s="286"/>
      <c r="L191" s="285">
        <f t="shared" si="0"/>
        <v>0</v>
      </c>
      <c r="M191" s="286">
        <f t="shared" si="1"/>
        <v>0</v>
      </c>
    </row>
    <row r="192" spans="1:13" ht="11.25">
      <c r="A192" s="287" t="s">
        <v>1160</v>
      </c>
      <c r="B192" s="280" t="s">
        <v>1161</v>
      </c>
      <c r="C192" s="288" t="s">
        <v>1972</v>
      </c>
      <c r="D192" s="289">
        <v>500</v>
      </c>
      <c r="E192" s="290">
        <v>0</v>
      </c>
      <c r="F192" s="287" t="s">
        <v>551</v>
      </c>
      <c r="G192" s="288" t="s">
        <v>353</v>
      </c>
      <c r="H192" s="288" t="s">
        <v>1624</v>
      </c>
      <c r="I192" s="284" t="s">
        <v>1970</v>
      </c>
      <c r="J192" s="285" t="s">
        <v>1955</v>
      </c>
      <c r="K192" s="286"/>
      <c r="L192" s="285">
        <f t="shared" si="0"/>
        <v>0</v>
      </c>
      <c r="M192" s="286">
        <f t="shared" si="1"/>
        <v>0</v>
      </c>
    </row>
    <row r="193" spans="1:13" ht="11.25">
      <c r="A193" s="287" t="s">
        <v>1160</v>
      </c>
      <c r="B193" s="280" t="s">
        <v>1161</v>
      </c>
      <c r="C193" s="288" t="s">
        <v>1973</v>
      </c>
      <c r="D193" s="289">
        <v>330</v>
      </c>
      <c r="E193" s="290">
        <v>0</v>
      </c>
      <c r="F193" s="287" t="s">
        <v>551</v>
      </c>
      <c r="G193" s="288" t="s">
        <v>353</v>
      </c>
      <c r="H193" s="288" t="s">
        <v>1624</v>
      </c>
      <c r="I193" s="284" t="s">
        <v>1970</v>
      </c>
      <c r="J193" s="285" t="s">
        <v>1955</v>
      </c>
      <c r="K193" s="286"/>
      <c r="L193" s="285">
        <f t="shared" si="0"/>
        <v>0</v>
      </c>
      <c r="M193" s="286">
        <f t="shared" si="1"/>
        <v>0</v>
      </c>
    </row>
    <row r="194" spans="1:13" ht="11.25">
      <c r="A194" s="287" t="s">
        <v>1160</v>
      </c>
      <c r="B194" s="280" t="s">
        <v>1161</v>
      </c>
      <c r="C194" s="288" t="s">
        <v>1974</v>
      </c>
      <c r="D194" s="289">
        <v>34000</v>
      </c>
      <c r="E194" s="283">
        <v>0.13</v>
      </c>
      <c r="F194" s="287" t="s">
        <v>553</v>
      </c>
      <c r="G194" s="281" t="s">
        <v>357</v>
      </c>
      <c r="H194" s="281" t="s">
        <v>1624</v>
      </c>
      <c r="I194" s="284" t="s">
        <v>1975</v>
      </c>
      <c r="J194" s="285" t="s">
        <v>1976</v>
      </c>
      <c r="K194" s="286"/>
      <c r="L194" s="285">
        <f t="shared" si="0"/>
        <v>0</v>
      </c>
      <c r="M194" s="286">
        <f t="shared" si="1"/>
        <v>0</v>
      </c>
    </row>
    <row r="195" spans="1:13" ht="11.25">
      <c r="A195" s="287" t="s">
        <v>1160</v>
      </c>
      <c r="B195" s="280" t="s">
        <v>1161</v>
      </c>
      <c r="C195" s="288" t="s">
        <v>1977</v>
      </c>
      <c r="D195" s="289">
        <v>20000</v>
      </c>
      <c r="E195" s="283">
        <v>0.09</v>
      </c>
      <c r="F195" s="287" t="s">
        <v>553</v>
      </c>
      <c r="G195" s="281" t="s">
        <v>357</v>
      </c>
      <c r="H195" s="281" t="s">
        <v>1624</v>
      </c>
      <c r="I195" s="284" t="s">
        <v>1975</v>
      </c>
      <c r="J195" s="285" t="s">
        <v>1976</v>
      </c>
      <c r="K195" s="286"/>
      <c r="L195" s="285">
        <f t="shared" si="0"/>
        <v>0</v>
      </c>
      <c r="M195" s="286">
        <f t="shared" si="1"/>
        <v>0</v>
      </c>
    </row>
    <row r="196" spans="1:13" ht="11.25">
      <c r="A196" s="287" t="s">
        <v>1168</v>
      </c>
      <c r="B196" s="280" t="s">
        <v>1169</v>
      </c>
      <c r="C196" s="288" t="s">
        <v>1978</v>
      </c>
      <c r="D196" s="289">
        <v>2525</v>
      </c>
      <c r="E196" s="290">
        <v>0.72</v>
      </c>
      <c r="F196" s="291" t="s">
        <v>547</v>
      </c>
      <c r="G196" s="281" t="s">
        <v>349</v>
      </c>
      <c r="H196" s="288" t="s">
        <v>1624</v>
      </c>
      <c r="I196" s="284" t="s">
        <v>1979</v>
      </c>
      <c r="J196" s="285" t="s">
        <v>1980</v>
      </c>
      <c r="K196" s="286"/>
      <c r="L196" s="285">
        <f t="shared" si="0"/>
        <v>0</v>
      </c>
      <c r="M196" s="286">
        <f t="shared" si="1"/>
        <v>0</v>
      </c>
    </row>
    <row r="197" spans="1:13" ht="11.25">
      <c r="A197" s="279" t="s">
        <v>1174</v>
      </c>
      <c r="B197" s="280" t="s">
        <v>1175</v>
      </c>
      <c r="C197" s="281" t="s">
        <v>1981</v>
      </c>
      <c r="D197" s="282">
        <v>31979</v>
      </c>
      <c r="E197" s="283">
        <v>0</v>
      </c>
      <c r="F197" s="279" t="s">
        <v>535</v>
      </c>
      <c r="G197" s="281" t="s">
        <v>351</v>
      </c>
      <c r="H197" s="281" t="s">
        <v>1624</v>
      </c>
      <c r="I197" s="284" t="s">
        <v>1982</v>
      </c>
      <c r="J197" s="285" t="s">
        <v>1983</v>
      </c>
      <c r="K197" s="286" t="s">
        <v>1984</v>
      </c>
      <c r="L197" s="285">
        <f t="shared" si="0"/>
        <v>0</v>
      </c>
      <c r="M197" s="286">
        <f t="shared" si="1"/>
        <v>0</v>
      </c>
    </row>
    <row r="198" spans="1:13" ht="11.25">
      <c r="A198" s="279" t="s">
        <v>1179</v>
      </c>
      <c r="B198" s="280" t="s">
        <v>1180</v>
      </c>
      <c r="C198" s="281" t="s">
        <v>1985</v>
      </c>
      <c r="D198" s="282">
        <v>26934</v>
      </c>
      <c r="E198" s="283">
        <v>0</v>
      </c>
      <c r="F198" s="279" t="s">
        <v>535</v>
      </c>
      <c r="G198" s="281" t="s">
        <v>351</v>
      </c>
      <c r="H198" s="281" t="s">
        <v>1624</v>
      </c>
      <c r="I198" s="284" t="s">
        <v>1986</v>
      </c>
      <c r="J198" s="285" t="s">
        <v>1987</v>
      </c>
      <c r="K198" s="286" t="s">
        <v>1988</v>
      </c>
      <c r="L198" s="285">
        <f t="shared" si="0"/>
        <v>0</v>
      </c>
      <c r="M198" s="286">
        <f t="shared" si="1"/>
        <v>0</v>
      </c>
    </row>
    <row r="199" spans="1:13" ht="11.25">
      <c r="A199" s="279" t="s">
        <v>1186</v>
      </c>
      <c r="B199" s="280" t="s">
        <v>1187</v>
      </c>
      <c r="C199" s="281" t="s">
        <v>1989</v>
      </c>
      <c r="D199" s="282">
        <v>5000</v>
      </c>
      <c r="E199" s="283">
        <v>0</v>
      </c>
      <c r="F199" s="279" t="s">
        <v>535</v>
      </c>
      <c r="G199" s="281" t="s">
        <v>351</v>
      </c>
      <c r="H199" s="281" t="s">
        <v>1624</v>
      </c>
      <c r="I199" s="284" t="s">
        <v>1990</v>
      </c>
      <c r="J199" s="285" t="s">
        <v>1991</v>
      </c>
      <c r="K199" s="286" t="s">
        <v>1992</v>
      </c>
      <c r="L199" s="285">
        <f t="shared" si="0"/>
        <v>0</v>
      </c>
      <c r="M199" s="286">
        <f t="shared" si="1"/>
        <v>0</v>
      </c>
    </row>
    <row r="200" spans="1:13" ht="11.25">
      <c r="A200" s="279" t="s">
        <v>1192</v>
      </c>
      <c r="B200" s="280" t="s">
        <v>1193</v>
      </c>
      <c r="C200" s="281" t="s">
        <v>1993</v>
      </c>
      <c r="D200" s="282">
        <v>36453</v>
      </c>
      <c r="E200" s="283">
        <v>0</v>
      </c>
      <c r="F200" s="279" t="s">
        <v>535</v>
      </c>
      <c r="G200" s="281" t="s">
        <v>351</v>
      </c>
      <c r="H200" s="281" t="s">
        <v>1624</v>
      </c>
      <c r="I200" s="284" t="s">
        <v>1994</v>
      </c>
      <c r="J200" s="285" t="s">
        <v>1995</v>
      </c>
      <c r="K200" s="286" t="s">
        <v>1996</v>
      </c>
      <c r="L200" s="285">
        <f t="shared" si="0"/>
        <v>0</v>
      </c>
      <c r="M200" s="286">
        <f t="shared" si="1"/>
        <v>0</v>
      </c>
    </row>
    <row r="201" spans="1:13" ht="11.25">
      <c r="A201" s="287" t="s">
        <v>1199</v>
      </c>
      <c r="B201" s="280" t="s">
        <v>1200</v>
      </c>
      <c r="C201" s="288" t="s">
        <v>1997</v>
      </c>
      <c r="D201" s="289">
        <v>44823</v>
      </c>
      <c r="E201" s="290">
        <v>0</v>
      </c>
      <c r="F201" s="287" t="s">
        <v>549</v>
      </c>
      <c r="G201" s="281" t="s">
        <v>349</v>
      </c>
      <c r="H201" s="288" t="s">
        <v>1624</v>
      </c>
      <c r="I201" s="284" t="s">
        <v>1998</v>
      </c>
      <c r="J201" s="285" t="s">
        <v>1999</v>
      </c>
      <c r="K201" s="286"/>
      <c r="L201" s="285">
        <f t="shared" si="0"/>
        <v>0</v>
      </c>
      <c r="M201" s="286">
        <f t="shared" si="1"/>
        <v>0</v>
      </c>
    </row>
    <row r="202" spans="1:13" ht="11.25">
      <c r="A202" s="279" t="s">
        <v>1205</v>
      </c>
      <c r="B202" s="280" t="s">
        <v>1206</v>
      </c>
      <c r="C202" s="281" t="s">
        <v>2000</v>
      </c>
      <c r="D202" s="282">
        <v>9511474</v>
      </c>
      <c r="E202" s="283">
        <v>0</v>
      </c>
      <c r="F202" s="279" t="s">
        <v>535</v>
      </c>
      <c r="G202" s="281" t="s">
        <v>351</v>
      </c>
      <c r="H202" s="281" t="s">
        <v>1624</v>
      </c>
      <c r="I202" s="284" t="s">
        <v>2001</v>
      </c>
      <c r="J202" s="285" t="s">
        <v>2002</v>
      </c>
      <c r="K202" s="286" t="s">
        <v>2003</v>
      </c>
      <c r="L202" s="285">
        <f t="shared" si="0"/>
        <v>0</v>
      </c>
      <c r="M202" s="286">
        <f t="shared" si="1"/>
        <v>0</v>
      </c>
    </row>
    <row r="203" spans="1:13" ht="11.25">
      <c r="A203" s="279" t="s">
        <v>1205</v>
      </c>
      <c r="B203" s="280" t="s">
        <v>1206</v>
      </c>
      <c r="C203" s="281" t="s">
        <v>2004</v>
      </c>
      <c r="D203" s="282">
        <v>1500000</v>
      </c>
      <c r="E203" s="283">
        <v>0</v>
      </c>
      <c r="F203" s="279" t="s">
        <v>2005</v>
      </c>
      <c r="G203" s="281" t="s">
        <v>357</v>
      </c>
      <c r="H203" s="281" t="s">
        <v>1644</v>
      </c>
      <c r="I203" s="284" t="s">
        <v>2006</v>
      </c>
      <c r="J203" s="285" t="s">
        <v>2007</v>
      </c>
      <c r="K203" s="286"/>
      <c r="L203" s="285">
        <f t="shared" si="0"/>
        <v>0</v>
      </c>
      <c r="M203" s="286">
        <f t="shared" si="1"/>
        <v>0</v>
      </c>
    </row>
    <row r="204" spans="1:13" ht="11.25">
      <c r="A204" s="279" t="s">
        <v>1205</v>
      </c>
      <c r="B204" s="280" t="s">
        <v>1206</v>
      </c>
      <c r="C204" s="281" t="s">
        <v>2008</v>
      </c>
      <c r="D204" s="282">
        <v>1400000</v>
      </c>
      <c r="E204" s="283">
        <v>0</v>
      </c>
      <c r="F204" s="279" t="s">
        <v>1643</v>
      </c>
      <c r="G204" s="281" t="s">
        <v>357</v>
      </c>
      <c r="H204" s="281" t="s">
        <v>1644</v>
      </c>
      <c r="I204" s="284" t="s">
        <v>2009</v>
      </c>
      <c r="J204" s="285" t="s">
        <v>2007</v>
      </c>
      <c r="K204" s="286"/>
      <c r="L204" s="285">
        <f t="shared" si="0"/>
        <v>0</v>
      </c>
      <c r="M204" s="286">
        <f t="shared" si="1"/>
        <v>0</v>
      </c>
    </row>
    <row r="205" spans="1:13" ht="11.25">
      <c r="A205" s="279" t="s">
        <v>1205</v>
      </c>
      <c r="B205" s="280" t="s">
        <v>1206</v>
      </c>
      <c r="C205" s="281" t="s">
        <v>2010</v>
      </c>
      <c r="D205" s="282">
        <v>1500000</v>
      </c>
      <c r="E205" s="283">
        <v>0</v>
      </c>
      <c r="F205" s="279" t="s">
        <v>1643</v>
      </c>
      <c r="G205" s="281" t="s">
        <v>357</v>
      </c>
      <c r="H205" s="281" t="s">
        <v>1644</v>
      </c>
      <c r="I205" s="284" t="s">
        <v>2009</v>
      </c>
      <c r="J205" s="285" t="s">
        <v>2007</v>
      </c>
      <c r="K205" s="286"/>
      <c r="L205" s="285">
        <f t="shared" si="0"/>
        <v>0</v>
      </c>
      <c r="M205" s="286">
        <f t="shared" si="1"/>
        <v>0</v>
      </c>
    </row>
    <row r="206" spans="1:13" ht="11.25">
      <c r="A206" s="279" t="s">
        <v>1212</v>
      </c>
      <c r="B206" s="280" t="s">
        <v>1213</v>
      </c>
      <c r="C206" s="281" t="s">
        <v>2011</v>
      </c>
      <c r="D206" s="282">
        <v>30699</v>
      </c>
      <c r="E206" s="283">
        <v>0</v>
      </c>
      <c r="F206" s="279" t="s">
        <v>535</v>
      </c>
      <c r="G206" s="281" t="s">
        <v>351</v>
      </c>
      <c r="H206" s="281" t="s">
        <v>1624</v>
      </c>
      <c r="I206" s="284" t="s">
        <v>2012</v>
      </c>
      <c r="J206" s="285" t="s">
        <v>2013</v>
      </c>
      <c r="K206" s="286" t="s">
        <v>2014</v>
      </c>
      <c r="L206" s="285">
        <f t="shared" si="0"/>
        <v>0</v>
      </c>
      <c r="M206" s="286">
        <f t="shared" si="1"/>
        <v>0</v>
      </c>
    </row>
    <row r="207" spans="1:13" ht="11.25">
      <c r="A207" s="279" t="s">
        <v>1212</v>
      </c>
      <c r="B207" s="280" t="s">
        <v>1213</v>
      </c>
      <c r="C207" s="281" t="s">
        <v>2015</v>
      </c>
      <c r="D207" s="282">
        <v>5915</v>
      </c>
      <c r="E207" s="283">
        <v>0</v>
      </c>
      <c r="F207" s="279" t="s">
        <v>535</v>
      </c>
      <c r="G207" s="281" t="s">
        <v>351</v>
      </c>
      <c r="H207" s="281" t="s">
        <v>1624</v>
      </c>
      <c r="I207" s="284" t="s">
        <v>2012</v>
      </c>
      <c r="J207" s="285" t="s">
        <v>2013</v>
      </c>
      <c r="K207" s="286" t="s">
        <v>2016</v>
      </c>
      <c r="L207" s="285">
        <f t="shared" si="0"/>
        <v>0</v>
      </c>
      <c r="M207" s="286">
        <f t="shared" si="1"/>
        <v>0</v>
      </c>
    </row>
    <row r="208" spans="1:13" ht="11.25">
      <c r="A208" s="287" t="s">
        <v>1212</v>
      </c>
      <c r="B208" s="280" t="s">
        <v>1213</v>
      </c>
      <c r="C208" s="288" t="s">
        <v>2017</v>
      </c>
      <c r="D208" s="292">
        <v>15000</v>
      </c>
      <c r="E208" s="283">
        <v>0</v>
      </c>
      <c r="F208" s="287" t="s">
        <v>537</v>
      </c>
      <c r="G208" s="288" t="s">
        <v>353</v>
      </c>
      <c r="H208" s="288" t="s">
        <v>1624</v>
      </c>
      <c r="I208" s="284" t="s">
        <v>2018</v>
      </c>
      <c r="J208" s="285" t="s">
        <v>2019</v>
      </c>
      <c r="K208" s="286"/>
      <c r="L208" s="285">
        <f t="shared" si="0"/>
        <v>0</v>
      </c>
      <c r="M208" s="286">
        <f t="shared" si="1"/>
        <v>0</v>
      </c>
    </row>
    <row r="209" spans="1:13" ht="11.25">
      <c r="A209" s="279" t="s">
        <v>1224</v>
      </c>
      <c r="B209" s="280" t="s">
        <v>1225</v>
      </c>
      <c r="C209" s="281" t="s">
        <v>2020</v>
      </c>
      <c r="D209" s="282">
        <v>254580</v>
      </c>
      <c r="E209" s="283">
        <v>0</v>
      </c>
      <c r="F209" s="279" t="s">
        <v>535</v>
      </c>
      <c r="G209" s="281" t="s">
        <v>351</v>
      </c>
      <c r="H209" s="281" t="s">
        <v>1624</v>
      </c>
      <c r="I209" s="284" t="s">
        <v>2021</v>
      </c>
      <c r="J209" s="285" t="s">
        <v>2022</v>
      </c>
      <c r="K209" s="286" t="s">
        <v>2023</v>
      </c>
      <c r="L209" s="285">
        <f t="shared" si="0"/>
        <v>0</v>
      </c>
      <c r="M209" s="286">
        <f t="shared" si="1"/>
        <v>0</v>
      </c>
    </row>
    <row r="210" spans="1:13" ht="11.25">
      <c r="A210" s="287" t="s">
        <v>1224</v>
      </c>
      <c r="B210" s="280" t="s">
        <v>1225</v>
      </c>
      <c r="C210" s="288" t="s">
        <v>2024</v>
      </c>
      <c r="D210" s="292">
        <v>3750</v>
      </c>
      <c r="E210" s="283">
        <v>0</v>
      </c>
      <c r="F210" s="287" t="s">
        <v>537</v>
      </c>
      <c r="G210" s="288" t="s">
        <v>353</v>
      </c>
      <c r="H210" s="288" t="s">
        <v>1624</v>
      </c>
      <c r="I210" s="284" t="s">
        <v>2025</v>
      </c>
      <c r="J210" s="285" t="s">
        <v>2026</v>
      </c>
      <c r="K210" s="286"/>
      <c r="L210" s="285">
        <f t="shared" si="0"/>
        <v>0</v>
      </c>
      <c r="M210" s="286">
        <f t="shared" si="1"/>
        <v>0</v>
      </c>
    </row>
    <row r="211" spans="1:13" ht="11.25">
      <c r="A211" s="287" t="s">
        <v>1224</v>
      </c>
      <c r="B211" s="280" t="s">
        <v>1225</v>
      </c>
      <c r="C211" s="288" t="s">
        <v>2027</v>
      </c>
      <c r="D211" s="292">
        <v>10000</v>
      </c>
      <c r="E211" s="283">
        <v>0</v>
      </c>
      <c r="F211" s="287" t="s">
        <v>537</v>
      </c>
      <c r="G211" s="288" t="s">
        <v>353</v>
      </c>
      <c r="H211" s="288" t="s">
        <v>1624</v>
      </c>
      <c r="I211" s="284" t="s">
        <v>2025</v>
      </c>
      <c r="J211" s="285" t="s">
        <v>2026</v>
      </c>
      <c r="K211" s="286"/>
      <c r="L211" s="285">
        <f t="shared" si="0"/>
        <v>0</v>
      </c>
      <c r="M211" s="286">
        <f t="shared" si="1"/>
        <v>0</v>
      </c>
    </row>
    <row r="212" spans="1:13" ht="11.25">
      <c r="A212" s="279" t="s">
        <v>1231</v>
      </c>
      <c r="B212" s="280" t="s">
        <v>1232</v>
      </c>
      <c r="C212" s="281" t="s">
        <v>2028</v>
      </c>
      <c r="D212" s="282">
        <v>84038</v>
      </c>
      <c r="E212" s="283">
        <v>0</v>
      </c>
      <c r="F212" s="279" t="s">
        <v>535</v>
      </c>
      <c r="G212" s="281" t="s">
        <v>351</v>
      </c>
      <c r="H212" s="281" t="s">
        <v>1624</v>
      </c>
      <c r="I212" s="284" t="s">
        <v>2029</v>
      </c>
      <c r="J212" s="285" t="s">
        <v>2030</v>
      </c>
      <c r="K212" s="286" t="s">
        <v>2031</v>
      </c>
      <c r="L212" s="285">
        <f t="shared" si="0"/>
        <v>0</v>
      </c>
      <c r="M212" s="286">
        <f t="shared" si="1"/>
        <v>0</v>
      </c>
    </row>
    <row r="213" spans="1:13" ht="11.25">
      <c r="A213" s="279" t="s">
        <v>1237</v>
      </c>
      <c r="B213" s="280" t="s">
        <v>1238</v>
      </c>
      <c r="C213" s="281" t="s">
        <v>2032</v>
      </c>
      <c r="D213" s="282">
        <v>164797</v>
      </c>
      <c r="E213" s="283">
        <v>0</v>
      </c>
      <c r="F213" s="279" t="s">
        <v>535</v>
      </c>
      <c r="G213" s="281" t="s">
        <v>351</v>
      </c>
      <c r="H213" s="281" t="s">
        <v>1624</v>
      </c>
      <c r="I213" s="284" t="s">
        <v>2033</v>
      </c>
      <c r="J213" s="285" t="s">
        <v>2034</v>
      </c>
      <c r="K213" s="286" t="s">
        <v>2035</v>
      </c>
      <c r="L213" s="285">
        <f t="shared" si="0"/>
        <v>0</v>
      </c>
      <c r="M213" s="286">
        <f t="shared" si="1"/>
        <v>0</v>
      </c>
    </row>
    <row r="214" spans="1:13" ht="11.25">
      <c r="A214" s="279" t="s">
        <v>1237</v>
      </c>
      <c r="B214" s="280" t="s">
        <v>1238</v>
      </c>
      <c r="C214" s="281" t="s">
        <v>2036</v>
      </c>
      <c r="D214" s="282">
        <v>13000</v>
      </c>
      <c r="E214" s="283">
        <v>0</v>
      </c>
      <c r="F214" s="279" t="s">
        <v>535</v>
      </c>
      <c r="G214" s="281" t="s">
        <v>351</v>
      </c>
      <c r="H214" s="281" t="s">
        <v>1644</v>
      </c>
      <c r="I214" s="284" t="s">
        <v>2033</v>
      </c>
      <c r="J214" s="285" t="s">
        <v>2034</v>
      </c>
      <c r="K214" s="286" t="s">
        <v>2035</v>
      </c>
      <c r="L214" s="285">
        <f t="shared" si="0"/>
        <v>0</v>
      </c>
      <c r="M214" s="286">
        <f t="shared" si="1"/>
        <v>0</v>
      </c>
    </row>
    <row r="215" spans="1:13" ht="11.25">
      <c r="A215" s="279" t="s">
        <v>1237</v>
      </c>
      <c r="B215" s="280" t="s">
        <v>1238</v>
      </c>
      <c r="C215" s="281" t="s">
        <v>2037</v>
      </c>
      <c r="D215" s="282">
        <v>10000</v>
      </c>
      <c r="E215" s="283">
        <v>0</v>
      </c>
      <c r="F215" s="279" t="s">
        <v>545</v>
      </c>
      <c r="G215" s="281" t="s">
        <v>353</v>
      </c>
      <c r="H215" s="281" t="s">
        <v>1624</v>
      </c>
      <c r="I215" s="284" t="s">
        <v>2038</v>
      </c>
      <c r="J215" s="285" t="s">
        <v>2039</v>
      </c>
      <c r="K215" s="286"/>
      <c r="L215" s="285">
        <f t="shared" si="0"/>
        <v>0</v>
      </c>
      <c r="M215" s="286">
        <f t="shared" si="1"/>
        <v>0</v>
      </c>
    </row>
    <row r="216" spans="1:13" ht="11.25">
      <c r="A216" s="287" t="s">
        <v>1237</v>
      </c>
      <c r="B216" s="280" t="s">
        <v>1238</v>
      </c>
      <c r="C216" s="288" t="s">
        <v>2040</v>
      </c>
      <c r="D216" s="289">
        <v>334</v>
      </c>
      <c r="E216" s="290">
        <v>0</v>
      </c>
      <c r="F216" s="287" t="s">
        <v>551</v>
      </c>
      <c r="G216" s="288" t="s">
        <v>353</v>
      </c>
      <c r="H216" s="288" t="s">
        <v>1624</v>
      </c>
      <c r="I216" s="284" t="s">
        <v>2041</v>
      </c>
      <c r="J216" s="285" t="s">
        <v>2039</v>
      </c>
      <c r="K216" s="286"/>
      <c r="L216" s="285">
        <f t="shared" si="0"/>
        <v>0</v>
      </c>
      <c r="M216" s="286">
        <f t="shared" si="1"/>
        <v>0</v>
      </c>
    </row>
    <row r="217" spans="1:13" ht="11.25">
      <c r="A217" s="287" t="s">
        <v>1237</v>
      </c>
      <c r="B217" s="280" t="s">
        <v>1238</v>
      </c>
      <c r="C217" s="288" t="s">
        <v>2042</v>
      </c>
      <c r="D217" s="289">
        <v>500</v>
      </c>
      <c r="E217" s="290">
        <v>0</v>
      </c>
      <c r="F217" s="287" t="s">
        <v>551</v>
      </c>
      <c r="G217" s="288" t="s">
        <v>353</v>
      </c>
      <c r="H217" s="288" t="s">
        <v>1624</v>
      </c>
      <c r="I217" s="284" t="s">
        <v>2041</v>
      </c>
      <c r="J217" s="285" t="s">
        <v>2039</v>
      </c>
      <c r="K217" s="286"/>
      <c r="L217" s="285">
        <f t="shared" si="0"/>
        <v>0</v>
      </c>
      <c r="M217" s="286">
        <f t="shared" si="1"/>
        <v>0</v>
      </c>
    </row>
    <row r="218" spans="1:13" ht="11.25">
      <c r="A218" s="287" t="s">
        <v>1237</v>
      </c>
      <c r="B218" s="280" t="s">
        <v>1238</v>
      </c>
      <c r="C218" s="288" t="s">
        <v>2043</v>
      </c>
      <c r="D218" s="289">
        <v>1500</v>
      </c>
      <c r="E218" s="290">
        <v>0</v>
      </c>
      <c r="F218" s="287" t="s">
        <v>551</v>
      </c>
      <c r="G218" s="288" t="s">
        <v>353</v>
      </c>
      <c r="H218" s="288" t="s">
        <v>1624</v>
      </c>
      <c r="I218" s="284" t="s">
        <v>2041</v>
      </c>
      <c r="J218" s="285" t="s">
        <v>2039</v>
      </c>
      <c r="K218" s="286"/>
      <c r="L218" s="285">
        <f t="shared" si="0"/>
        <v>0</v>
      </c>
      <c r="M218" s="286">
        <f t="shared" si="1"/>
        <v>0</v>
      </c>
    </row>
    <row r="219" spans="1:13" ht="11.25">
      <c r="A219" s="287" t="s">
        <v>1237</v>
      </c>
      <c r="B219" s="280" t="s">
        <v>1238</v>
      </c>
      <c r="C219" s="288" t="s">
        <v>2044</v>
      </c>
      <c r="D219" s="289">
        <v>2000</v>
      </c>
      <c r="E219" s="290">
        <v>0</v>
      </c>
      <c r="F219" s="287" t="s">
        <v>551</v>
      </c>
      <c r="G219" s="288" t="s">
        <v>353</v>
      </c>
      <c r="H219" s="288" t="s">
        <v>1624</v>
      </c>
      <c r="I219" s="284" t="s">
        <v>2041</v>
      </c>
      <c r="J219" s="285" t="s">
        <v>2039</v>
      </c>
      <c r="K219" s="286"/>
      <c r="L219" s="285">
        <f t="shared" si="0"/>
        <v>0</v>
      </c>
      <c r="M219" s="286">
        <f t="shared" si="1"/>
        <v>0</v>
      </c>
    </row>
    <row r="220" spans="1:13" ht="11.25">
      <c r="A220" s="287" t="s">
        <v>1237</v>
      </c>
      <c r="B220" s="280" t="s">
        <v>1238</v>
      </c>
      <c r="C220" s="288" t="s">
        <v>2045</v>
      </c>
      <c r="D220" s="289">
        <v>2666</v>
      </c>
      <c r="E220" s="290">
        <v>0</v>
      </c>
      <c r="F220" s="287" t="s">
        <v>551</v>
      </c>
      <c r="G220" s="288" t="s">
        <v>353</v>
      </c>
      <c r="H220" s="288" t="s">
        <v>1624</v>
      </c>
      <c r="I220" s="284" t="s">
        <v>2041</v>
      </c>
      <c r="J220" s="285" t="s">
        <v>2039</v>
      </c>
      <c r="K220" s="286"/>
      <c r="L220" s="285">
        <f t="shared" si="0"/>
        <v>0</v>
      </c>
      <c r="M220" s="286">
        <f t="shared" si="1"/>
        <v>0</v>
      </c>
    </row>
    <row r="221" spans="1:13" ht="11.25">
      <c r="A221" s="287" t="s">
        <v>1237</v>
      </c>
      <c r="B221" s="280" t="s">
        <v>1238</v>
      </c>
      <c r="C221" s="288" t="s">
        <v>2046</v>
      </c>
      <c r="D221" s="289">
        <v>2000</v>
      </c>
      <c r="E221" s="290">
        <v>0</v>
      </c>
      <c r="F221" s="287" t="s">
        <v>551</v>
      </c>
      <c r="G221" s="288" t="s">
        <v>353</v>
      </c>
      <c r="H221" s="288" t="s">
        <v>1624</v>
      </c>
      <c r="I221" s="284" t="s">
        <v>2041</v>
      </c>
      <c r="J221" s="285" t="s">
        <v>2039</v>
      </c>
      <c r="K221" s="286"/>
      <c r="L221" s="285">
        <f t="shared" si="0"/>
        <v>0</v>
      </c>
      <c r="M221" s="286">
        <f t="shared" si="1"/>
        <v>0</v>
      </c>
    </row>
    <row r="222" spans="1:13" ht="11.25">
      <c r="A222" s="287" t="s">
        <v>1237</v>
      </c>
      <c r="B222" s="280" t="s">
        <v>1238</v>
      </c>
      <c r="C222" s="288" t="s">
        <v>2047</v>
      </c>
      <c r="D222" s="289">
        <v>1000</v>
      </c>
      <c r="E222" s="290">
        <v>0</v>
      </c>
      <c r="F222" s="287" t="s">
        <v>551</v>
      </c>
      <c r="G222" s="288" t="s">
        <v>353</v>
      </c>
      <c r="H222" s="288" t="s">
        <v>1624</v>
      </c>
      <c r="I222" s="284" t="s">
        <v>2041</v>
      </c>
      <c r="J222" s="285" t="s">
        <v>2039</v>
      </c>
      <c r="K222" s="286"/>
      <c r="L222" s="285">
        <f t="shared" si="0"/>
        <v>0</v>
      </c>
      <c r="M222" s="286">
        <f t="shared" si="1"/>
        <v>0</v>
      </c>
    </row>
    <row r="223" spans="1:13" ht="11.25">
      <c r="A223" s="287" t="s">
        <v>1237</v>
      </c>
      <c r="B223" s="280" t="s">
        <v>1238</v>
      </c>
      <c r="C223" s="288" t="s">
        <v>2048</v>
      </c>
      <c r="D223" s="289">
        <v>2000</v>
      </c>
      <c r="E223" s="290">
        <v>0</v>
      </c>
      <c r="F223" s="287" t="s">
        <v>551</v>
      </c>
      <c r="G223" s="288" t="s">
        <v>353</v>
      </c>
      <c r="H223" s="288" t="s">
        <v>1624</v>
      </c>
      <c r="I223" s="284" t="s">
        <v>2041</v>
      </c>
      <c r="J223" s="285" t="s">
        <v>2039</v>
      </c>
      <c r="K223" s="286"/>
      <c r="L223" s="285">
        <f t="shared" si="0"/>
        <v>0</v>
      </c>
      <c r="M223" s="286">
        <f t="shared" si="1"/>
        <v>0</v>
      </c>
    </row>
    <row r="224" spans="1:13" ht="11.25">
      <c r="A224" s="287" t="s">
        <v>1237</v>
      </c>
      <c r="B224" s="280" t="s">
        <v>1238</v>
      </c>
      <c r="C224" s="288" t="s">
        <v>2049</v>
      </c>
      <c r="D224" s="289">
        <v>2000</v>
      </c>
      <c r="E224" s="290">
        <v>0</v>
      </c>
      <c r="F224" s="287" t="s">
        <v>551</v>
      </c>
      <c r="G224" s="288" t="s">
        <v>353</v>
      </c>
      <c r="H224" s="288" t="s">
        <v>1624</v>
      </c>
      <c r="I224" s="284" t="s">
        <v>2041</v>
      </c>
      <c r="J224" s="285" t="s">
        <v>2039</v>
      </c>
      <c r="K224" s="286"/>
      <c r="L224" s="285">
        <f t="shared" si="0"/>
        <v>0</v>
      </c>
      <c r="M224" s="286">
        <f t="shared" si="1"/>
        <v>0</v>
      </c>
    </row>
    <row r="225" spans="1:13" ht="11.25">
      <c r="A225" s="287" t="s">
        <v>1237</v>
      </c>
      <c r="B225" s="280" t="s">
        <v>1238</v>
      </c>
      <c r="C225" s="288" t="s">
        <v>2050</v>
      </c>
      <c r="D225" s="289">
        <v>1000</v>
      </c>
      <c r="E225" s="290">
        <v>0</v>
      </c>
      <c r="F225" s="287" t="s">
        <v>551</v>
      </c>
      <c r="G225" s="288" t="s">
        <v>353</v>
      </c>
      <c r="H225" s="288" t="s">
        <v>1624</v>
      </c>
      <c r="I225" s="284" t="s">
        <v>2041</v>
      </c>
      <c r="J225" s="285" t="s">
        <v>2039</v>
      </c>
      <c r="K225" s="286"/>
      <c r="L225" s="285">
        <f t="shared" si="0"/>
        <v>0</v>
      </c>
      <c r="M225" s="286">
        <f t="shared" si="1"/>
        <v>0</v>
      </c>
    </row>
    <row r="226" spans="1:13" ht="11.25">
      <c r="A226" s="287" t="s">
        <v>1237</v>
      </c>
      <c r="B226" s="280" t="s">
        <v>1238</v>
      </c>
      <c r="C226" s="288" t="s">
        <v>2051</v>
      </c>
      <c r="D226" s="289">
        <v>1500</v>
      </c>
      <c r="E226" s="290">
        <v>0</v>
      </c>
      <c r="F226" s="287" t="s">
        <v>551</v>
      </c>
      <c r="G226" s="288" t="s">
        <v>353</v>
      </c>
      <c r="H226" s="288" t="s">
        <v>1624</v>
      </c>
      <c r="I226" s="284" t="s">
        <v>2041</v>
      </c>
      <c r="J226" s="285" t="s">
        <v>2039</v>
      </c>
      <c r="K226" s="286"/>
      <c r="L226" s="285">
        <f t="shared" si="0"/>
        <v>0</v>
      </c>
      <c r="M226" s="286">
        <f t="shared" si="1"/>
        <v>0</v>
      </c>
    </row>
    <row r="227" spans="1:13" ht="11.25">
      <c r="A227" s="287" t="s">
        <v>1237</v>
      </c>
      <c r="B227" s="280" t="s">
        <v>1238</v>
      </c>
      <c r="C227" s="288" t="s">
        <v>2052</v>
      </c>
      <c r="D227" s="289">
        <v>134</v>
      </c>
      <c r="E227" s="290">
        <v>0</v>
      </c>
      <c r="F227" s="287" t="s">
        <v>551</v>
      </c>
      <c r="G227" s="288" t="s">
        <v>353</v>
      </c>
      <c r="H227" s="288" t="s">
        <v>1624</v>
      </c>
      <c r="I227" s="284" t="s">
        <v>2041</v>
      </c>
      <c r="J227" s="285" t="s">
        <v>2039</v>
      </c>
      <c r="K227" s="286"/>
      <c r="L227" s="285">
        <f t="shared" si="0"/>
        <v>0</v>
      </c>
      <c r="M227" s="286">
        <f t="shared" si="1"/>
        <v>0</v>
      </c>
    </row>
    <row r="228" spans="1:13" ht="11.25">
      <c r="A228" s="287" t="s">
        <v>1237</v>
      </c>
      <c r="B228" s="280" t="s">
        <v>1238</v>
      </c>
      <c r="C228" s="288" t="s">
        <v>2053</v>
      </c>
      <c r="D228" s="289">
        <v>500</v>
      </c>
      <c r="E228" s="290">
        <v>0</v>
      </c>
      <c r="F228" s="287" t="s">
        <v>551</v>
      </c>
      <c r="G228" s="288" t="s">
        <v>353</v>
      </c>
      <c r="H228" s="288" t="s">
        <v>1624</v>
      </c>
      <c r="I228" s="284" t="s">
        <v>2041</v>
      </c>
      <c r="J228" s="285" t="s">
        <v>2039</v>
      </c>
      <c r="K228" s="286"/>
      <c r="L228" s="285">
        <f t="shared" si="0"/>
        <v>0</v>
      </c>
      <c r="M228" s="286">
        <f t="shared" si="1"/>
        <v>0</v>
      </c>
    </row>
    <row r="229" spans="1:13" ht="11.25">
      <c r="A229" s="287" t="s">
        <v>1237</v>
      </c>
      <c r="B229" s="280" t="s">
        <v>1238</v>
      </c>
      <c r="C229" s="288" t="s">
        <v>2054</v>
      </c>
      <c r="D229" s="289">
        <v>1500</v>
      </c>
      <c r="E229" s="290">
        <v>0</v>
      </c>
      <c r="F229" s="287" t="s">
        <v>551</v>
      </c>
      <c r="G229" s="288" t="s">
        <v>353</v>
      </c>
      <c r="H229" s="288" t="s">
        <v>1624</v>
      </c>
      <c r="I229" s="284" t="s">
        <v>2041</v>
      </c>
      <c r="J229" s="285" t="s">
        <v>2039</v>
      </c>
      <c r="K229" s="286"/>
      <c r="L229" s="285">
        <f t="shared" si="0"/>
        <v>0</v>
      </c>
      <c r="M229" s="286">
        <f t="shared" si="1"/>
        <v>0</v>
      </c>
    </row>
    <row r="230" spans="1:13" ht="11.25">
      <c r="A230" s="287" t="s">
        <v>1237</v>
      </c>
      <c r="B230" s="280" t="s">
        <v>1238</v>
      </c>
      <c r="C230" s="288" t="s">
        <v>2055</v>
      </c>
      <c r="D230" s="289">
        <v>1000</v>
      </c>
      <c r="E230" s="290">
        <v>0</v>
      </c>
      <c r="F230" s="287" t="s">
        <v>551</v>
      </c>
      <c r="G230" s="288" t="s">
        <v>353</v>
      </c>
      <c r="H230" s="288" t="s">
        <v>1624</v>
      </c>
      <c r="I230" s="284" t="s">
        <v>2041</v>
      </c>
      <c r="J230" s="285" t="s">
        <v>2039</v>
      </c>
      <c r="K230" s="286"/>
      <c r="L230" s="285">
        <f t="shared" si="0"/>
        <v>0</v>
      </c>
      <c r="M230" s="286">
        <f t="shared" si="1"/>
        <v>0</v>
      </c>
    </row>
    <row r="231" spans="1:13" ht="11.25">
      <c r="A231" s="287" t="s">
        <v>1237</v>
      </c>
      <c r="B231" s="280" t="s">
        <v>1238</v>
      </c>
      <c r="C231" s="288" t="s">
        <v>2056</v>
      </c>
      <c r="D231" s="289">
        <v>1000</v>
      </c>
      <c r="E231" s="290">
        <v>0</v>
      </c>
      <c r="F231" s="287" t="s">
        <v>551</v>
      </c>
      <c r="G231" s="288" t="s">
        <v>353</v>
      </c>
      <c r="H231" s="288" t="s">
        <v>1624</v>
      </c>
      <c r="I231" s="284" t="s">
        <v>2041</v>
      </c>
      <c r="J231" s="285" t="s">
        <v>2039</v>
      </c>
      <c r="K231" s="286"/>
      <c r="L231" s="285">
        <f t="shared" si="0"/>
        <v>0</v>
      </c>
      <c r="M231" s="286">
        <f t="shared" si="1"/>
        <v>0</v>
      </c>
    </row>
    <row r="232" spans="1:13" ht="11.25">
      <c r="A232" s="287" t="s">
        <v>1237</v>
      </c>
      <c r="B232" s="280" t="s">
        <v>1238</v>
      </c>
      <c r="C232" s="288" t="s">
        <v>2057</v>
      </c>
      <c r="D232" s="289">
        <v>330</v>
      </c>
      <c r="E232" s="290">
        <v>0</v>
      </c>
      <c r="F232" s="287" t="s">
        <v>551</v>
      </c>
      <c r="G232" s="288" t="s">
        <v>353</v>
      </c>
      <c r="H232" s="288" t="s">
        <v>1624</v>
      </c>
      <c r="I232" s="284" t="s">
        <v>2041</v>
      </c>
      <c r="J232" s="285" t="s">
        <v>2039</v>
      </c>
      <c r="K232" s="286"/>
      <c r="L232" s="285">
        <f t="shared" si="0"/>
        <v>0</v>
      </c>
      <c r="M232" s="286">
        <f t="shared" si="1"/>
        <v>0</v>
      </c>
    </row>
    <row r="233" spans="1:13" ht="11.25">
      <c r="A233" s="287" t="s">
        <v>1237</v>
      </c>
      <c r="B233" s="280" t="s">
        <v>1238</v>
      </c>
      <c r="C233" s="288" t="s">
        <v>2058</v>
      </c>
      <c r="D233" s="289">
        <v>330</v>
      </c>
      <c r="E233" s="290">
        <v>0</v>
      </c>
      <c r="F233" s="287" t="s">
        <v>551</v>
      </c>
      <c r="G233" s="288" t="s">
        <v>353</v>
      </c>
      <c r="H233" s="288" t="s">
        <v>1624</v>
      </c>
      <c r="I233" s="284" t="s">
        <v>2041</v>
      </c>
      <c r="J233" s="285" t="s">
        <v>2039</v>
      </c>
      <c r="K233" s="286"/>
      <c r="L233" s="285">
        <f t="shared" si="0"/>
        <v>0</v>
      </c>
      <c r="M233" s="286">
        <f t="shared" si="1"/>
        <v>0</v>
      </c>
    </row>
    <row r="234" spans="1:13" ht="11.25">
      <c r="A234" s="279" t="s">
        <v>1244</v>
      </c>
      <c r="B234" s="280" t="s">
        <v>1245</v>
      </c>
      <c r="C234" s="281" t="s">
        <v>2059</v>
      </c>
      <c r="D234" s="282">
        <v>1118997</v>
      </c>
      <c r="E234" s="283">
        <v>0</v>
      </c>
      <c r="F234" s="279" t="s">
        <v>539</v>
      </c>
      <c r="G234" s="281" t="s">
        <v>353</v>
      </c>
      <c r="H234" s="281" t="s">
        <v>1624</v>
      </c>
      <c r="I234" s="284" t="s">
        <v>2060</v>
      </c>
      <c r="J234" s="285" t="s">
        <v>2061</v>
      </c>
      <c r="K234" s="286"/>
      <c r="L234" s="285">
        <f t="shared" si="0"/>
        <v>0</v>
      </c>
      <c r="M234" s="286">
        <f t="shared" si="1"/>
        <v>0</v>
      </c>
    </row>
    <row r="235" spans="1:13" ht="11.25">
      <c r="A235" s="287" t="s">
        <v>1244</v>
      </c>
      <c r="B235" s="280" t="s">
        <v>1245</v>
      </c>
      <c r="C235" s="288" t="s">
        <v>2062</v>
      </c>
      <c r="D235" s="289">
        <v>228000</v>
      </c>
      <c r="E235" s="290">
        <v>0.09</v>
      </c>
      <c r="F235" s="291" t="s">
        <v>547</v>
      </c>
      <c r="G235" s="281" t="s">
        <v>349</v>
      </c>
      <c r="H235" s="288" t="s">
        <v>1624</v>
      </c>
      <c r="I235" s="284" t="s">
        <v>2063</v>
      </c>
      <c r="J235" s="285" t="s">
        <v>2064</v>
      </c>
      <c r="K235" s="286"/>
      <c r="L235" s="285">
        <f t="shared" si="0"/>
        <v>0</v>
      </c>
      <c r="M235" s="286">
        <f t="shared" si="1"/>
        <v>0</v>
      </c>
    </row>
    <row r="236" spans="1:13" ht="11.25">
      <c r="A236" s="287" t="s">
        <v>1244</v>
      </c>
      <c r="B236" s="280" t="s">
        <v>1245</v>
      </c>
      <c r="C236" s="288" t="s">
        <v>2065</v>
      </c>
      <c r="D236" s="289">
        <v>7425</v>
      </c>
      <c r="E236" s="290">
        <v>0</v>
      </c>
      <c r="F236" s="287" t="s">
        <v>557</v>
      </c>
      <c r="G236" s="288" t="s">
        <v>353</v>
      </c>
      <c r="H236" s="288" t="s">
        <v>1624</v>
      </c>
      <c r="I236" s="284" t="s">
        <v>2066</v>
      </c>
      <c r="J236" s="285" t="s">
        <v>2061</v>
      </c>
      <c r="K236" s="286"/>
      <c r="L236" s="285">
        <f t="shared" si="0"/>
        <v>0</v>
      </c>
      <c r="M236" s="286">
        <f t="shared" si="1"/>
        <v>0</v>
      </c>
    </row>
    <row r="237" spans="1:13" ht="11.25">
      <c r="A237" s="287" t="s">
        <v>1244</v>
      </c>
      <c r="B237" s="280" t="s">
        <v>1245</v>
      </c>
      <c r="C237" s="288" t="s">
        <v>2067</v>
      </c>
      <c r="D237" s="289">
        <v>5775</v>
      </c>
      <c r="E237" s="290">
        <v>0</v>
      </c>
      <c r="F237" s="287" t="s">
        <v>557</v>
      </c>
      <c r="G237" s="288" t="s">
        <v>353</v>
      </c>
      <c r="H237" s="288" t="s">
        <v>1624</v>
      </c>
      <c r="I237" s="284" t="s">
        <v>2066</v>
      </c>
      <c r="J237" s="285" t="s">
        <v>2061</v>
      </c>
      <c r="K237" s="286"/>
      <c r="L237" s="285">
        <f t="shared" si="0"/>
        <v>0</v>
      </c>
      <c r="M237" s="286">
        <f t="shared" si="1"/>
        <v>0</v>
      </c>
    </row>
    <row r="238" spans="1:13" ht="11.25">
      <c r="A238" s="287" t="s">
        <v>1244</v>
      </c>
      <c r="B238" s="280" t="s">
        <v>1245</v>
      </c>
      <c r="C238" s="288" t="s">
        <v>2067</v>
      </c>
      <c r="D238" s="289">
        <v>5775</v>
      </c>
      <c r="E238" s="290">
        <v>0</v>
      </c>
      <c r="F238" s="287" t="s">
        <v>557</v>
      </c>
      <c r="G238" s="288" t="s">
        <v>353</v>
      </c>
      <c r="H238" s="288" t="s">
        <v>1624</v>
      </c>
      <c r="I238" s="284" t="s">
        <v>2066</v>
      </c>
      <c r="J238" s="285" t="s">
        <v>2061</v>
      </c>
      <c r="K238" s="286"/>
      <c r="L238" s="285">
        <f t="shared" si="0"/>
        <v>0</v>
      </c>
      <c r="M238" s="286">
        <f t="shared" si="1"/>
        <v>0</v>
      </c>
    </row>
    <row r="239" spans="1:13" ht="11.25">
      <c r="A239" s="287" t="s">
        <v>1244</v>
      </c>
      <c r="B239" s="280" t="s">
        <v>1245</v>
      </c>
      <c r="C239" s="288" t="s">
        <v>2068</v>
      </c>
      <c r="D239" s="289">
        <v>1650</v>
      </c>
      <c r="E239" s="290">
        <v>0</v>
      </c>
      <c r="F239" s="287" t="s">
        <v>557</v>
      </c>
      <c r="G239" s="288" t="s">
        <v>353</v>
      </c>
      <c r="H239" s="288" t="s">
        <v>1624</v>
      </c>
      <c r="I239" s="284" t="s">
        <v>2066</v>
      </c>
      <c r="J239" s="285" t="s">
        <v>2061</v>
      </c>
      <c r="K239" s="286"/>
      <c r="L239" s="285">
        <f t="shared" si="0"/>
        <v>0</v>
      </c>
      <c r="M239" s="286">
        <f t="shared" si="1"/>
        <v>0</v>
      </c>
    </row>
    <row r="240" spans="1:13" ht="11.25">
      <c r="A240" s="287" t="s">
        <v>1244</v>
      </c>
      <c r="B240" s="280" t="s">
        <v>1245</v>
      </c>
      <c r="C240" s="288" t="s">
        <v>2069</v>
      </c>
      <c r="D240" s="289">
        <v>1650</v>
      </c>
      <c r="E240" s="290">
        <v>0</v>
      </c>
      <c r="F240" s="287" t="s">
        <v>557</v>
      </c>
      <c r="G240" s="288" t="s">
        <v>353</v>
      </c>
      <c r="H240" s="288" t="s">
        <v>1624</v>
      </c>
      <c r="I240" s="284" t="s">
        <v>2066</v>
      </c>
      <c r="J240" s="285" t="s">
        <v>2061</v>
      </c>
      <c r="K240" s="286"/>
      <c r="L240" s="285">
        <f t="shared" si="0"/>
        <v>0</v>
      </c>
      <c r="M240" s="286">
        <f t="shared" si="1"/>
        <v>0</v>
      </c>
    </row>
    <row r="241" spans="1:13" ht="11.25">
      <c r="A241" s="287" t="s">
        <v>1244</v>
      </c>
      <c r="B241" s="280" t="s">
        <v>1245</v>
      </c>
      <c r="C241" s="288" t="s">
        <v>2070</v>
      </c>
      <c r="D241" s="289">
        <v>1650</v>
      </c>
      <c r="E241" s="290">
        <v>0</v>
      </c>
      <c r="F241" s="287" t="s">
        <v>557</v>
      </c>
      <c r="G241" s="288" t="s">
        <v>353</v>
      </c>
      <c r="H241" s="288" t="s">
        <v>1624</v>
      </c>
      <c r="I241" s="284" t="s">
        <v>2066</v>
      </c>
      <c r="J241" s="285" t="s">
        <v>2061</v>
      </c>
      <c r="K241" s="286"/>
      <c r="L241" s="285">
        <f t="shared" si="0"/>
        <v>0</v>
      </c>
      <c r="M241" s="286">
        <f t="shared" si="1"/>
        <v>0</v>
      </c>
    </row>
    <row r="242" spans="1:13" ht="11.25">
      <c r="A242" s="287" t="s">
        <v>1244</v>
      </c>
      <c r="B242" s="280" t="s">
        <v>1245</v>
      </c>
      <c r="C242" s="288" t="s">
        <v>2071</v>
      </c>
      <c r="D242" s="289">
        <v>16250</v>
      </c>
      <c r="E242" s="290">
        <v>0</v>
      </c>
      <c r="F242" s="287" t="s">
        <v>557</v>
      </c>
      <c r="G242" s="288" t="s">
        <v>353</v>
      </c>
      <c r="H242" s="288" t="s">
        <v>1624</v>
      </c>
      <c r="I242" s="284" t="s">
        <v>2066</v>
      </c>
      <c r="J242" s="285" t="s">
        <v>2061</v>
      </c>
      <c r="K242" s="286"/>
      <c r="L242" s="285">
        <f t="shared" si="0"/>
        <v>0</v>
      </c>
      <c r="M242" s="286">
        <f t="shared" si="1"/>
        <v>0</v>
      </c>
    </row>
    <row r="243" spans="1:13" ht="11.25">
      <c r="A243" s="287" t="s">
        <v>1244</v>
      </c>
      <c r="B243" s="280" t="s">
        <v>1245</v>
      </c>
      <c r="C243" s="288" t="s">
        <v>2072</v>
      </c>
      <c r="D243" s="289">
        <v>22500</v>
      </c>
      <c r="E243" s="290">
        <v>0</v>
      </c>
      <c r="F243" s="287" t="s">
        <v>557</v>
      </c>
      <c r="G243" s="288" t="s">
        <v>353</v>
      </c>
      <c r="H243" s="288" t="s">
        <v>1624</v>
      </c>
      <c r="I243" s="284" t="s">
        <v>2066</v>
      </c>
      <c r="J243" s="285" t="s">
        <v>2061</v>
      </c>
      <c r="K243" s="286"/>
      <c r="L243" s="285">
        <f t="shared" si="0"/>
        <v>0</v>
      </c>
      <c r="M243" s="286">
        <f t="shared" si="1"/>
        <v>0</v>
      </c>
    </row>
    <row r="244" spans="1:13" ht="11.25">
      <c r="A244" s="287" t="s">
        <v>1244</v>
      </c>
      <c r="B244" s="280" t="s">
        <v>1245</v>
      </c>
      <c r="C244" s="288" t="s">
        <v>2073</v>
      </c>
      <c r="D244" s="289">
        <v>17500</v>
      </c>
      <c r="E244" s="290">
        <v>0</v>
      </c>
      <c r="F244" s="287" t="s">
        <v>557</v>
      </c>
      <c r="G244" s="288" t="s">
        <v>353</v>
      </c>
      <c r="H244" s="288" t="s">
        <v>1624</v>
      </c>
      <c r="I244" s="284" t="s">
        <v>2066</v>
      </c>
      <c r="J244" s="285" t="s">
        <v>2061</v>
      </c>
      <c r="K244" s="286"/>
      <c r="L244" s="285">
        <f t="shared" si="0"/>
        <v>0</v>
      </c>
      <c r="M244" s="286">
        <f t="shared" si="1"/>
        <v>0</v>
      </c>
    </row>
    <row r="245" spans="1:13" ht="11.25">
      <c r="A245" s="287" t="s">
        <v>1244</v>
      </c>
      <c r="B245" s="280" t="s">
        <v>1245</v>
      </c>
      <c r="C245" s="288" t="s">
        <v>2073</v>
      </c>
      <c r="D245" s="289">
        <v>17500</v>
      </c>
      <c r="E245" s="290">
        <v>0</v>
      </c>
      <c r="F245" s="287" t="s">
        <v>557</v>
      </c>
      <c r="G245" s="288" t="s">
        <v>353</v>
      </c>
      <c r="H245" s="288" t="s">
        <v>1624</v>
      </c>
      <c r="I245" s="284" t="s">
        <v>2066</v>
      </c>
      <c r="J245" s="285" t="s">
        <v>2061</v>
      </c>
      <c r="K245" s="286"/>
      <c r="L245" s="285">
        <f t="shared" si="0"/>
        <v>0</v>
      </c>
      <c r="M245" s="286">
        <f t="shared" si="1"/>
        <v>0</v>
      </c>
    </row>
    <row r="246" spans="1:13" ht="11.25">
      <c r="A246" s="287" t="s">
        <v>1244</v>
      </c>
      <c r="B246" s="280" t="s">
        <v>1245</v>
      </c>
      <c r="C246" s="288" t="s">
        <v>2074</v>
      </c>
      <c r="D246" s="289">
        <v>5000</v>
      </c>
      <c r="E246" s="290">
        <v>0</v>
      </c>
      <c r="F246" s="287" t="s">
        <v>557</v>
      </c>
      <c r="G246" s="288" t="s">
        <v>353</v>
      </c>
      <c r="H246" s="288" t="s">
        <v>1624</v>
      </c>
      <c r="I246" s="284" t="s">
        <v>2066</v>
      </c>
      <c r="J246" s="285" t="s">
        <v>2061</v>
      </c>
      <c r="K246" s="286"/>
      <c r="L246" s="285">
        <f t="shared" si="0"/>
        <v>0</v>
      </c>
      <c r="M246" s="286">
        <f t="shared" si="1"/>
        <v>0</v>
      </c>
    </row>
    <row r="247" spans="1:13" ht="11.25">
      <c r="A247" s="287" t="s">
        <v>1244</v>
      </c>
      <c r="B247" s="280" t="s">
        <v>1245</v>
      </c>
      <c r="C247" s="288" t="s">
        <v>2075</v>
      </c>
      <c r="D247" s="289">
        <v>5000</v>
      </c>
      <c r="E247" s="290">
        <v>0</v>
      </c>
      <c r="F247" s="287" t="s">
        <v>557</v>
      </c>
      <c r="G247" s="288" t="s">
        <v>353</v>
      </c>
      <c r="H247" s="288" t="s">
        <v>1624</v>
      </c>
      <c r="I247" s="284" t="s">
        <v>2066</v>
      </c>
      <c r="J247" s="285" t="s">
        <v>2061</v>
      </c>
      <c r="K247" s="286"/>
      <c r="L247" s="285">
        <f t="shared" si="0"/>
        <v>0</v>
      </c>
      <c r="M247" s="286">
        <f t="shared" si="1"/>
        <v>0</v>
      </c>
    </row>
    <row r="248" spans="1:13" ht="11.25">
      <c r="A248" s="279" t="s">
        <v>1257</v>
      </c>
      <c r="B248" s="280" t="s">
        <v>1258</v>
      </c>
      <c r="C248" s="281" t="s">
        <v>2076</v>
      </c>
      <c r="D248" s="282">
        <v>119913</v>
      </c>
      <c r="E248" s="283">
        <v>0</v>
      </c>
      <c r="F248" s="279" t="s">
        <v>541</v>
      </c>
      <c r="G248" s="281" t="s">
        <v>353</v>
      </c>
      <c r="H248" s="281" t="s">
        <v>1624</v>
      </c>
      <c r="I248" s="284" t="s">
        <v>2077</v>
      </c>
      <c r="J248" s="285" t="s">
        <v>2078</v>
      </c>
      <c r="K248" s="286"/>
      <c r="L248" s="285">
        <f t="shared" si="0"/>
        <v>0</v>
      </c>
      <c r="M248" s="286">
        <f t="shared" si="1"/>
        <v>0</v>
      </c>
    </row>
    <row r="249" spans="1:13" ht="11.25">
      <c r="A249" s="279" t="s">
        <v>1257</v>
      </c>
      <c r="B249" s="280" t="s">
        <v>1258</v>
      </c>
      <c r="C249" s="281" t="s">
        <v>2079</v>
      </c>
      <c r="D249" s="282">
        <v>1036023</v>
      </c>
      <c r="E249" s="283">
        <v>0</v>
      </c>
      <c r="F249" s="279" t="s">
        <v>541</v>
      </c>
      <c r="G249" s="281" t="s">
        <v>353</v>
      </c>
      <c r="H249" s="281" t="s">
        <v>1624</v>
      </c>
      <c r="I249" s="284" t="s">
        <v>2077</v>
      </c>
      <c r="J249" s="285" t="s">
        <v>2078</v>
      </c>
      <c r="K249" s="286"/>
      <c r="L249" s="285">
        <f t="shared" si="0"/>
        <v>0</v>
      </c>
      <c r="M249" s="286">
        <f t="shared" si="1"/>
        <v>0</v>
      </c>
    </row>
    <row r="250" spans="1:13" ht="11.25">
      <c r="A250" s="279" t="s">
        <v>1257</v>
      </c>
      <c r="B250" s="280" t="s">
        <v>1258</v>
      </c>
      <c r="C250" s="281" t="s">
        <v>2080</v>
      </c>
      <c r="D250" s="282">
        <v>467144</v>
      </c>
      <c r="E250" s="283">
        <v>0</v>
      </c>
      <c r="F250" s="279" t="s">
        <v>541</v>
      </c>
      <c r="G250" s="281" t="s">
        <v>353</v>
      </c>
      <c r="H250" s="281" t="s">
        <v>1624</v>
      </c>
      <c r="I250" s="284" t="s">
        <v>2077</v>
      </c>
      <c r="J250" s="285" t="s">
        <v>2078</v>
      </c>
      <c r="K250" s="286"/>
      <c r="L250" s="285">
        <f t="shared" si="0"/>
        <v>0</v>
      </c>
      <c r="M250" s="286">
        <f t="shared" si="1"/>
        <v>0</v>
      </c>
    </row>
    <row r="251" spans="1:13" ht="11.25">
      <c r="A251" s="279" t="s">
        <v>1257</v>
      </c>
      <c r="B251" s="280" t="s">
        <v>1258</v>
      </c>
      <c r="C251" s="281" t="s">
        <v>2081</v>
      </c>
      <c r="D251" s="282">
        <v>39165</v>
      </c>
      <c r="E251" s="283">
        <v>0</v>
      </c>
      <c r="F251" s="279" t="s">
        <v>541</v>
      </c>
      <c r="G251" s="281" t="s">
        <v>353</v>
      </c>
      <c r="H251" s="281" t="s">
        <v>1624</v>
      </c>
      <c r="I251" s="284" t="s">
        <v>2077</v>
      </c>
      <c r="J251" s="285" t="s">
        <v>2078</v>
      </c>
      <c r="K251" s="286"/>
      <c r="L251" s="285">
        <f t="shared" si="0"/>
        <v>0</v>
      </c>
      <c r="M251" s="286">
        <f t="shared" si="1"/>
        <v>0</v>
      </c>
    </row>
    <row r="252" spans="1:13" ht="11.25">
      <c r="A252" s="279" t="s">
        <v>1257</v>
      </c>
      <c r="B252" s="280" t="s">
        <v>1258</v>
      </c>
      <c r="C252" s="281" t="s">
        <v>2082</v>
      </c>
      <c r="D252" s="282">
        <v>296000</v>
      </c>
      <c r="E252" s="283">
        <v>0</v>
      </c>
      <c r="F252" s="279" t="s">
        <v>541</v>
      </c>
      <c r="G252" s="281" t="s">
        <v>353</v>
      </c>
      <c r="H252" s="281" t="s">
        <v>1624</v>
      </c>
      <c r="I252" s="284" t="s">
        <v>2077</v>
      </c>
      <c r="J252" s="285" t="s">
        <v>2078</v>
      </c>
      <c r="K252" s="286"/>
      <c r="L252" s="285">
        <f t="shared" si="0"/>
        <v>0</v>
      </c>
      <c r="M252" s="286">
        <f t="shared" si="1"/>
        <v>0</v>
      </c>
    </row>
    <row r="253" spans="1:13" ht="11.25">
      <c r="A253" s="287" t="s">
        <v>1257</v>
      </c>
      <c r="B253" s="280" t="s">
        <v>1258</v>
      </c>
      <c r="C253" s="288" t="s">
        <v>2083</v>
      </c>
      <c r="D253" s="289">
        <v>1500</v>
      </c>
      <c r="E253" s="290">
        <v>0</v>
      </c>
      <c r="F253" s="287" t="s">
        <v>551</v>
      </c>
      <c r="G253" s="288" t="s">
        <v>353</v>
      </c>
      <c r="H253" s="288" t="s">
        <v>1624</v>
      </c>
      <c r="I253" s="284" t="s">
        <v>2084</v>
      </c>
      <c r="J253" s="285" t="s">
        <v>2078</v>
      </c>
      <c r="K253" s="286"/>
      <c r="L253" s="285">
        <f t="shared" si="0"/>
        <v>0</v>
      </c>
      <c r="M253" s="286">
        <f t="shared" si="1"/>
        <v>0</v>
      </c>
    </row>
    <row r="254" spans="1:13" ht="11.25">
      <c r="A254" s="287" t="s">
        <v>1257</v>
      </c>
      <c r="B254" s="280" t="s">
        <v>1258</v>
      </c>
      <c r="C254" s="288" t="s">
        <v>2085</v>
      </c>
      <c r="D254" s="289">
        <v>2475</v>
      </c>
      <c r="E254" s="290">
        <v>0</v>
      </c>
      <c r="F254" s="287" t="s">
        <v>557</v>
      </c>
      <c r="G254" s="288" t="s">
        <v>353</v>
      </c>
      <c r="H254" s="288" t="s">
        <v>1624</v>
      </c>
      <c r="I254" s="284" t="s">
        <v>2086</v>
      </c>
      <c r="J254" s="285" t="s">
        <v>2078</v>
      </c>
      <c r="K254" s="286"/>
      <c r="L254" s="285">
        <f t="shared" si="0"/>
        <v>0</v>
      </c>
      <c r="M254" s="286">
        <f t="shared" si="1"/>
        <v>0</v>
      </c>
    </row>
    <row r="255" spans="1:13" ht="11.25">
      <c r="A255" s="287" t="s">
        <v>1257</v>
      </c>
      <c r="B255" s="280" t="s">
        <v>1258</v>
      </c>
      <c r="C255" s="288" t="s">
        <v>2087</v>
      </c>
      <c r="D255" s="289">
        <v>1320</v>
      </c>
      <c r="E255" s="290">
        <v>0</v>
      </c>
      <c r="F255" s="287" t="s">
        <v>557</v>
      </c>
      <c r="G255" s="288" t="s">
        <v>353</v>
      </c>
      <c r="H255" s="288" t="s">
        <v>1624</v>
      </c>
      <c r="I255" s="284" t="s">
        <v>2086</v>
      </c>
      <c r="J255" s="285" t="s">
        <v>2078</v>
      </c>
      <c r="K255" s="286"/>
      <c r="L255" s="285">
        <f t="shared" si="0"/>
        <v>0</v>
      </c>
      <c r="M255" s="286">
        <f t="shared" si="1"/>
        <v>0</v>
      </c>
    </row>
    <row r="256" spans="1:13" ht="11.25">
      <c r="A256" s="287" t="s">
        <v>1257</v>
      </c>
      <c r="B256" s="280" t="s">
        <v>1258</v>
      </c>
      <c r="C256" s="288" t="s">
        <v>2088</v>
      </c>
      <c r="D256" s="289">
        <v>660</v>
      </c>
      <c r="E256" s="290">
        <v>0</v>
      </c>
      <c r="F256" s="287" t="s">
        <v>557</v>
      </c>
      <c r="G256" s="288" t="s">
        <v>353</v>
      </c>
      <c r="H256" s="288" t="s">
        <v>1624</v>
      </c>
      <c r="I256" s="284" t="s">
        <v>2086</v>
      </c>
      <c r="J256" s="285" t="s">
        <v>2078</v>
      </c>
      <c r="K256" s="286"/>
      <c r="L256" s="285">
        <f t="shared" si="0"/>
        <v>0</v>
      </c>
      <c r="M256" s="286">
        <f t="shared" si="1"/>
        <v>0</v>
      </c>
    </row>
    <row r="257" spans="1:13" ht="11.25">
      <c r="A257" s="287" t="s">
        <v>1257</v>
      </c>
      <c r="B257" s="280" t="s">
        <v>1258</v>
      </c>
      <c r="C257" s="288" t="s">
        <v>2089</v>
      </c>
      <c r="D257" s="289">
        <v>1650</v>
      </c>
      <c r="E257" s="290">
        <v>0</v>
      </c>
      <c r="F257" s="287" t="s">
        <v>557</v>
      </c>
      <c r="G257" s="288" t="s">
        <v>353</v>
      </c>
      <c r="H257" s="288" t="s">
        <v>1624</v>
      </c>
      <c r="I257" s="284" t="s">
        <v>2086</v>
      </c>
      <c r="J257" s="285" t="s">
        <v>2078</v>
      </c>
      <c r="K257" s="286"/>
      <c r="L257" s="285">
        <f t="shared" si="0"/>
        <v>0</v>
      </c>
      <c r="M257" s="286">
        <f t="shared" si="1"/>
        <v>0</v>
      </c>
    </row>
    <row r="258" spans="1:13" ht="11.25">
      <c r="A258" s="287" t="s">
        <v>1257</v>
      </c>
      <c r="B258" s="280" t="s">
        <v>1258</v>
      </c>
      <c r="C258" s="288" t="s">
        <v>2089</v>
      </c>
      <c r="D258" s="289">
        <v>1650</v>
      </c>
      <c r="E258" s="290">
        <v>0</v>
      </c>
      <c r="F258" s="287" t="s">
        <v>557</v>
      </c>
      <c r="G258" s="288" t="s">
        <v>353</v>
      </c>
      <c r="H258" s="288" t="s">
        <v>1624</v>
      </c>
      <c r="I258" s="284" t="s">
        <v>2086</v>
      </c>
      <c r="J258" s="285" t="s">
        <v>2078</v>
      </c>
      <c r="K258" s="286"/>
      <c r="L258" s="285">
        <f t="shared" si="0"/>
        <v>0</v>
      </c>
      <c r="M258" s="286">
        <f t="shared" si="1"/>
        <v>0</v>
      </c>
    </row>
    <row r="259" spans="1:13" ht="11.25">
      <c r="A259" s="287" t="s">
        <v>1257</v>
      </c>
      <c r="B259" s="280" t="s">
        <v>1258</v>
      </c>
      <c r="C259" s="288" t="s">
        <v>2090</v>
      </c>
      <c r="D259" s="289">
        <v>1320</v>
      </c>
      <c r="E259" s="290">
        <v>0</v>
      </c>
      <c r="F259" s="287" t="s">
        <v>557</v>
      </c>
      <c r="G259" s="288" t="s">
        <v>353</v>
      </c>
      <c r="H259" s="288" t="s">
        <v>1624</v>
      </c>
      <c r="I259" s="284" t="s">
        <v>2086</v>
      </c>
      <c r="J259" s="285" t="s">
        <v>2078</v>
      </c>
      <c r="K259" s="286"/>
      <c r="L259" s="285">
        <f t="shared" si="0"/>
        <v>0</v>
      </c>
      <c r="M259" s="286">
        <f t="shared" si="1"/>
        <v>0</v>
      </c>
    </row>
    <row r="260" spans="1:13" ht="11.25">
      <c r="A260" s="287" t="s">
        <v>1257</v>
      </c>
      <c r="B260" s="280" t="s">
        <v>1258</v>
      </c>
      <c r="C260" s="288" t="s">
        <v>2091</v>
      </c>
      <c r="D260" s="289">
        <v>7425</v>
      </c>
      <c r="E260" s="290">
        <v>0</v>
      </c>
      <c r="F260" s="287" t="s">
        <v>557</v>
      </c>
      <c r="G260" s="288" t="s">
        <v>353</v>
      </c>
      <c r="H260" s="288" t="s">
        <v>1624</v>
      </c>
      <c r="I260" s="284" t="s">
        <v>2086</v>
      </c>
      <c r="J260" s="285" t="s">
        <v>2078</v>
      </c>
      <c r="K260" s="286"/>
      <c r="L260" s="285">
        <f t="shared" si="0"/>
        <v>0</v>
      </c>
      <c r="M260" s="286">
        <f t="shared" si="1"/>
        <v>0</v>
      </c>
    </row>
    <row r="261" spans="1:13" ht="11.25">
      <c r="A261" s="287" t="s">
        <v>1257</v>
      </c>
      <c r="B261" s="280" t="s">
        <v>1258</v>
      </c>
      <c r="C261" s="288" t="s">
        <v>2091</v>
      </c>
      <c r="D261" s="289">
        <v>7425</v>
      </c>
      <c r="E261" s="290">
        <v>0</v>
      </c>
      <c r="F261" s="287" t="s">
        <v>557</v>
      </c>
      <c r="G261" s="288" t="s">
        <v>353</v>
      </c>
      <c r="H261" s="288" t="s">
        <v>1624</v>
      </c>
      <c r="I261" s="284" t="s">
        <v>2086</v>
      </c>
      <c r="J261" s="285" t="s">
        <v>2078</v>
      </c>
      <c r="K261" s="286"/>
      <c r="L261" s="285">
        <f t="shared" si="0"/>
        <v>0</v>
      </c>
      <c r="M261" s="286">
        <f t="shared" si="1"/>
        <v>0</v>
      </c>
    </row>
    <row r="262" spans="1:13" ht="11.25">
      <c r="A262" s="287" t="s">
        <v>1257</v>
      </c>
      <c r="B262" s="280" t="s">
        <v>1258</v>
      </c>
      <c r="C262" s="288" t="s">
        <v>2091</v>
      </c>
      <c r="D262" s="289">
        <v>7425</v>
      </c>
      <c r="E262" s="290">
        <v>0</v>
      </c>
      <c r="F262" s="287" t="s">
        <v>557</v>
      </c>
      <c r="G262" s="288" t="s">
        <v>353</v>
      </c>
      <c r="H262" s="288" t="s">
        <v>1624</v>
      </c>
      <c r="I262" s="284" t="s">
        <v>2086</v>
      </c>
      <c r="J262" s="285" t="s">
        <v>2078</v>
      </c>
      <c r="K262" s="286"/>
      <c r="L262" s="285">
        <f t="shared" si="0"/>
        <v>0</v>
      </c>
      <c r="M262" s="286">
        <f t="shared" si="1"/>
        <v>0</v>
      </c>
    </row>
    <row r="263" spans="1:13" ht="11.25">
      <c r="A263" s="287" t="s">
        <v>1257</v>
      </c>
      <c r="B263" s="280" t="s">
        <v>1258</v>
      </c>
      <c r="C263" s="288" t="s">
        <v>2091</v>
      </c>
      <c r="D263" s="289">
        <v>7425</v>
      </c>
      <c r="E263" s="290">
        <v>0</v>
      </c>
      <c r="F263" s="287" t="s">
        <v>557</v>
      </c>
      <c r="G263" s="288" t="s">
        <v>353</v>
      </c>
      <c r="H263" s="288" t="s">
        <v>1624</v>
      </c>
      <c r="I263" s="284" t="s">
        <v>2086</v>
      </c>
      <c r="J263" s="285" t="s">
        <v>2078</v>
      </c>
      <c r="K263" s="286"/>
      <c r="L263" s="285">
        <f t="shared" si="0"/>
        <v>0</v>
      </c>
      <c r="M263" s="286">
        <f t="shared" si="1"/>
        <v>0</v>
      </c>
    </row>
    <row r="264" spans="1:13" ht="11.25">
      <c r="A264" s="287" t="s">
        <v>1257</v>
      </c>
      <c r="B264" s="280" t="s">
        <v>1258</v>
      </c>
      <c r="C264" s="288" t="s">
        <v>2092</v>
      </c>
      <c r="D264" s="289">
        <v>5775</v>
      </c>
      <c r="E264" s="290">
        <v>0</v>
      </c>
      <c r="F264" s="287" t="s">
        <v>557</v>
      </c>
      <c r="G264" s="288" t="s">
        <v>353</v>
      </c>
      <c r="H264" s="288" t="s">
        <v>1624</v>
      </c>
      <c r="I264" s="284" t="s">
        <v>2086</v>
      </c>
      <c r="J264" s="285" t="s">
        <v>2078</v>
      </c>
      <c r="K264" s="286"/>
      <c r="L264" s="285">
        <f t="shared" si="0"/>
        <v>0</v>
      </c>
      <c r="M264" s="286">
        <f t="shared" si="1"/>
        <v>0</v>
      </c>
    </row>
    <row r="265" spans="1:13" ht="11.25">
      <c r="A265" s="287" t="s">
        <v>1257</v>
      </c>
      <c r="B265" s="280" t="s">
        <v>1258</v>
      </c>
      <c r="C265" s="288" t="s">
        <v>2093</v>
      </c>
      <c r="D265" s="289">
        <v>7425</v>
      </c>
      <c r="E265" s="290">
        <v>0</v>
      </c>
      <c r="F265" s="287" t="s">
        <v>557</v>
      </c>
      <c r="G265" s="288" t="s">
        <v>353</v>
      </c>
      <c r="H265" s="288" t="s">
        <v>1624</v>
      </c>
      <c r="I265" s="284" t="s">
        <v>2086</v>
      </c>
      <c r="J265" s="285" t="s">
        <v>2078</v>
      </c>
      <c r="K265" s="286"/>
      <c r="L265" s="285">
        <f t="shared" si="0"/>
        <v>0</v>
      </c>
      <c r="M265" s="286">
        <f t="shared" si="1"/>
        <v>0</v>
      </c>
    </row>
    <row r="266" spans="1:13" ht="11.25">
      <c r="A266" s="287" t="s">
        <v>1257</v>
      </c>
      <c r="B266" s="280" t="s">
        <v>1258</v>
      </c>
      <c r="C266" s="288" t="s">
        <v>2094</v>
      </c>
      <c r="D266" s="289">
        <v>5775</v>
      </c>
      <c r="E266" s="290">
        <v>0</v>
      </c>
      <c r="F266" s="287" t="s">
        <v>557</v>
      </c>
      <c r="G266" s="288" t="s">
        <v>353</v>
      </c>
      <c r="H266" s="288" t="s">
        <v>1624</v>
      </c>
      <c r="I266" s="284" t="s">
        <v>2086</v>
      </c>
      <c r="J266" s="285" t="s">
        <v>2078</v>
      </c>
      <c r="K266" s="286"/>
      <c r="L266" s="285">
        <f t="shared" si="0"/>
        <v>0</v>
      </c>
      <c r="M266" s="286">
        <f t="shared" si="1"/>
        <v>0</v>
      </c>
    </row>
    <row r="267" spans="1:13" ht="11.25">
      <c r="A267" s="287" t="s">
        <v>1257</v>
      </c>
      <c r="B267" s="280" t="s">
        <v>1258</v>
      </c>
      <c r="C267" s="288" t="s">
        <v>2094</v>
      </c>
      <c r="D267" s="289">
        <v>5775</v>
      </c>
      <c r="E267" s="290">
        <v>0</v>
      </c>
      <c r="F267" s="287" t="s">
        <v>557</v>
      </c>
      <c r="G267" s="288" t="s">
        <v>353</v>
      </c>
      <c r="H267" s="288" t="s">
        <v>1624</v>
      </c>
      <c r="I267" s="284" t="s">
        <v>2086</v>
      </c>
      <c r="J267" s="285" t="s">
        <v>2078</v>
      </c>
      <c r="K267" s="286"/>
      <c r="L267" s="285">
        <f t="shared" si="0"/>
        <v>0</v>
      </c>
      <c r="M267" s="286">
        <f t="shared" si="1"/>
        <v>0</v>
      </c>
    </row>
    <row r="268" spans="1:13" ht="11.25">
      <c r="A268" s="287" t="s">
        <v>1257</v>
      </c>
      <c r="B268" s="280" t="s">
        <v>1258</v>
      </c>
      <c r="C268" s="288" t="s">
        <v>2094</v>
      </c>
      <c r="D268" s="289">
        <v>5775</v>
      </c>
      <c r="E268" s="290">
        <v>0</v>
      </c>
      <c r="F268" s="287" t="s">
        <v>557</v>
      </c>
      <c r="G268" s="288" t="s">
        <v>353</v>
      </c>
      <c r="H268" s="288" t="s">
        <v>1624</v>
      </c>
      <c r="I268" s="284" t="s">
        <v>2086</v>
      </c>
      <c r="J268" s="285" t="s">
        <v>2078</v>
      </c>
      <c r="K268" s="286"/>
      <c r="L268" s="285">
        <f t="shared" si="0"/>
        <v>0</v>
      </c>
      <c r="M268" s="286">
        <f t="shared" si="1"/>
        <v>0</v>
      </c>
    </row>
    <row r="269" spans="1:13" ht="11.25">
      <c r="A269" s="287" t="s">
        <v>1257</v>
      </c>
      <c r="B269" s="280" t="s">
        <v>1258</v>
      </c>
      <c r="C269" s="288" t="s">
        <v>2095</v>
      </c>
      <c r="D269" s="289">
        <v>1650</v>
      </c>
      <c r="E269" s="290">
        <v>0</v>
      </c>
      <c r="F269" s="287" t="s">
        <v>557</v>
      </c>
      <c r="G269" s="288" t="s">
        <v>353</v>
      </c>
      <c r="H269" s="288" t="s">
        <v>1624</v>
      </c>
      <c r="I269" s="284" t="s">
        <v>2086</v>
      </c>
      <c r="J269" s="285" t="s">
        <v>2078</v>
      </c>
      <c r="K269" s="286"/>
      <c r="L269" s="285">
        <f t="shared" si="0"/>
        <v>0</v>
      </c>
      <c r="M269" s="286">
        <f t="shared" si="1"/>
        <v>0</v>
      </c>
    </row>
    <row r="270" spans="1:13" ht="11.25">
      <c r="A270" s="287" t="s">
        <v>1257</v>
      </c>
      <c r="B270" s="280" t="s">
        <v>1258</v>
      </c>
      <c r="C270" s="288" t="s">
        <v>2096</v>
      </c>
      <c r="D270" s="289">
        <v>990</v>
      </c>
      <c r="E270" s="290">
        <v>0</v>
      </c>
      <c r="F270" s="287" t="s">
        <v>557</v>
      </c>
      <c r="G270" s="288" t="s">
        <v>353</v>
      </c>
      <c r="H270" s="288" t="s">
        <v>1624</v>
      </c>
      <c r="I270" s="284" t="s">
        <v>2086</v>
      </c>
      <c r="J270" s="285" t="s">
        <v>2078</v>
      </c>
      <c r="K270" s="286"/>
      <c r="L270" s="285">
        <f t="shared" si="0"/>
        <v>0</v>
      </c>
      <c r="M270" s="286">
        <f t="shared" si="1"/>
        <v>0</v>
      </c>
    </row>
    <row r="271" spans="1:13" ht="11.25">
      <c r="A271" s="287" t="s">
        <v>1257</v>
      </c>
      <c r="B271" s="280" t="s">
        <v>1258</v>
      </c>
      <c r="C271" s="288" t="s">
        <v>2096</v>
      </c>
      <c r="D271" s="289">
        <v>990</v>
      </c>
      <c r="E271" s="290">
        <v>0</v>
      </c>
      <c r="F271" s="287" t="s">
        <v>557</v>
      </c>
      <c r="G271" s="288" t="s">
        <v>353</v>
      </c>
      <c r="H271" s="288" t="s">
        <v>1624</v>
      </c>
      <c r="I271" s="284" t="s">
        <v>2086</v>
      </c>
      <c r="J271" s="285" t="s">
        <v>2078</v>
      </c>
      <c r="K271" s="286"/>
      <c r="L271" s="285">
        <f t="shared" si="0"/>
        <v>0</v>
      </c>
      <c r="M271" s="286">
        <f t="shared" si="1"/>
        <v>0</v>
      </c>
    </row>
    <row r="272" spans="1:13" ht="11.25">
      <c r="A272" s="287" t="s">
        <v>1257</v>
      </c>
      <c r="B272" s="280" t="s">
        <v>1258</v>
      </c>
      <c r="C272" s="288" t="s">
        <v>2097</v>
      </c>
      <c r="D272" s="289">
        <v>7425</v>
      </c>
      <c r="E272" s="290">
        <v>0</v>
      </c>
      <c r="F272" s="287" t="s">
        <v>557</v>
      </c>
      <c r="G272" s="288" t="s">
        <v>353</v>
      </c>
      <c r="H272" s="288" t="s">
        <v>1624</v>
      </c>
      <c r="I272" s="284" t="s">
        <v>2086</v>
      </c>
      <c r="J272" s="285" t="s">
        <v>2078</v>
      </c>
      <c r="K272" s="286"/>
      <c r="L272" s="285">
        <f t="shared" si="0"/>
        <v>0</v>
      </c>
      <c r="M272" s="286">
        <f t="shared" si="1"/>
        <v>0</v>
      </c>
    </row>
    <row r="273" spans="1:13" ht="11.25">
      <c r="A273" s="287" t="s">
        <v>1257</v>
      </c>
      <c r="B273" s="280" t="s">
        <v>1258</v>
      </c>
      <c r="C273" s="288" t="s">
        <v>2098</v>
      </c>
      <c r="D273" s="289">
        <v>4125</v>
      </c>
      <c r="E273" s="290">
        <v>0</v>
      </c>
      <c r="F273" s="287" t="s">
        <v>557</v>
      </c>
      <c r="G273" s="288" t="s">
        <v>353</v>
      </c>
      <c r="H273" s="288" t="s">
        <v>1624</v>
      </c>
      <c r="I273" s="284" t="s">
        <v>2086</v>
      </c>
      <c r="J273" s="285" t="s">
        <v>2078</v>
      </c>
      <c r="K273" s="286"/>
      <c r="L273" s="285">
        <f t="shared" si="0"/>
        <v>0</v>
      </c>
      <c r="M273" s="286">
        <f t="shared" si="1"/>
        <v>0</v>
      </c>
    </row>
    <row r="274" spans="1:13" ht="11.25">
      <c r="A274" s="287" t="s">
        <v>1257</v>
      </c>
      <c r="B274" s="280" t="s">
        <v>1258</v>
      </c>
      <c r="C274" s="288" t="s">
        <v>2099</v>
      </c>
      <c r="D274" s="289">
        <v>2475</v>
      </c>
      <c r="E274" s="290">
        <v>0</v>
      </c>
      <c r="F274" s="287" t="s">
        <v>557</v>
      </c>
      <c r="G274" s="288" t="s">
        <v>353</v>
      </c>
      <c r="H274" s="288" t="s">
        <v>1624</v>
      </c>
      <c r="I274" s="284" t="s">
        <v>2086</v>
      </c>
      <c r="J274" s="285" t="s">
        <v>2078</v>
      </c>
      <c r="K274" s="286"/>
      <c r="L274" s="285">
        <f t="shared" si="0"/>
        <v>0</v>
      </c>
      <c r="M274" s="286">
        <f t="shared" si="1"/>
        <v>0</v>
      </c>
    </row>
    <row r="275" spans="1:13" ht="11.25">
      <c r="A275" s="287" t="s">
        <v>1257</v>
      </c>
      <c r="B275" s="280" t="s">
        <v>1258</v>
      </c>
      <c r="C275" s="288" t="s">
        <v>2100</v>
      </c>
      <c r="D275" s="289">
        <v>990</v>
      </c>
      <c r="E275" s="290">
        <v>0</v>
      </c>
      <c r="F275" s="287" t="s">
        <v>557</v>
      </c>
      <c r="G275" s="288" t="s">
        <v>353</v>
      </c>
      <c r="H275" s="288" t="s">
        <v>1624</v>
      </c>
      <c r="I275" s="284" t="s">
        <v>2086</v>
      </c>
      <c r="J275" s="285" t="s">
        <v>2078</v>
      </c>
      <c r="K275" s="286"/>
      <c r="L275" s="285">
        <f t="shared" si="0"/>
        <v>0</v>
      </c>
      <c r="M275" s="286">
        <f t="shared" si="1"/>
        <v>0</v>
      </c>
    </row>
    <row r="276" spans="1:13" ht="11.25">
      <c r="A276" s="287" t="s">
        <v>1257</v>
      </c>
      <c r="B276" s="280" t="s">
        <v>1258</v>
      </c>
      <c r="C276" s="288" t="s">
        <v>2101</v>
      </c>
      <c r="D276" s="289">
        <v>39375</v>
      </c>
      <c r="E276" s="290">
        <v>0</v>
      </c>
      <c r="F276" s="287" t="s">
        <v>557</v>
      </c>
      <c r="G276" s="288" t="s">
        <v>353</v>
      </c>
      <c r="H276" s="288" t="s">
        <v>1624</v>
      </c>
      <c r="I276" s="284" t="s">
        <v>2086</v>
      </c>
      <c r="J276" s="285" t="s">
        <v>2078</v>
      </c>
      <c r="K276" s="286"/>
      <c r="L276" s="285">
        <f t="shared" si="0"/>
        <v>0</v>
      </c>
      <c r="M276" s="286">
        <f t="shared" si="1"/>
        <v>0</v>
      </c>
    </row>
    <row r="277" spans="1:13" ht="11.25">
      <c r="A277" s="287" t="s">
        <v>1257</v>
      </c>
      <c r="B277" s="280" t="s">
        <v>1258</v>
      </c>
      <c r="C277" s="288" t="s">
        <v>2101</v>
      </c>
      <c r="D277" s="289">
        <v>39375</v>
      </c>
      <c r="E277" s="290">
        <v>0</v>
      </c>
      <c r="F277" s="287" t="s">
        <v>557</v>
      </c>
      <c r="G277" s="288" t="s">
        <v>353</v>
      </c>
      <c r="H277" s="288" t="s">
        <v>1624</v>
      </c>
      <c r="I277" s="284" t="s">
        <v>2086</v>
      </c>
      <c r="J277" s="285" t="s">
        <v>2078</v>
      </c>
      <c r="K277" s="286"/>
      <c r="L277" s="285">
        <f t="shared" si="0"/>
        <v>0</v>
      </c>
      <c r="M277" s="286">
        <f t="shared" si="1"/>
        <v>0</v>
      </c>
    </row>
    <row r="278" spans="1:13" ht="11.25">
      <c r="A278" s="287" t="s">
        <v>1257</v>
      </c>
      <c r="B278" s="280" t="s">
        <v>1258</v>
      </c>
      <c r="C278" s="288" t="s">
        <v>2101</v>
      </c>
      <c r="D278" s="289">
        <v>39375</v>
      </c>
      <c r="E278" s="290">
        <v>0</v>
      </c>
      <c r="F278" s="287" t="s">
        <v>557</v>
      </c>
      <c r="G278" s="288" t="s">
        <v>353</v>
      </c>
      <c r="H278" s="288" t="s">
        <v>1624</v>
      </c>
      <c r="I278" s="284" t="s">
        <v>2086</v>
      </c>
      <c r="J278" s="285" t="s">
        <v>2078</v>
      </c>
      <c r="K278" s="286"/>
      <c r="L278" s="285">
        <f t="shared" si="0"/>
        <v>0</v>
      </c>
      <c r="M278" s="286">
        <f t="shared" si="1"/>
        <v>0</v>
      </c>
    </row>
    <row r="279" spans="1:13" ht="11.25">
      <c r="A279" s="287" t="s">
        <v>1257</v>
      </c>
      <c r="B279" s="280" t="s">
        <v>1258</v>
      </c>
      <c r="C279" s="288" t="s">
        <v>2101</v>
      </c>
      <c r="D279" s="289">
        <v>39375</v>
      </c>
      <c r="E279" s="290">
        <v>0</v>
      </c>
      <c r="F279" s="287" t="s">
        <v>557</v>
      </c>
      <c r="G279" s="288" t="s">
        <v>353</v>
      </c>
      <c r="H279" s="288" t="s">
        <v>1624</v>
      </c>
      <c r="I279" s="284" t="s">
        <v>2086</v>
      </c>
      <c r="J279" s="285" t="s">
        <v>2078</v>
      </c>
      <c r="K279" s="286"/>
      <c r="L279" s="285">
        <f t="shared" si="0"/>
        <v>0</v>
      </c>
      <c r="M279" s="286">
        <f t="shared" si="1"/>
        <v>0</v>
      </c>
    </row>
    <row r="280" spans="1:13" ht="11.25">
      <c r="A280" s="287" t="s">
        <v>1257</v>
      </c>
      <c r="B280" s="280" t="s">
        <v>1258</v>
      </c>
      <c r="C280" s="288" t="s">
        <v>2102</v>
      </c>
      <c r="D280" s="289">
        <v>30625</v>
      </c>
      <c r="E280" s="290">
        <v>0</v>
      </c>
      <c r="F280" s="287" t="s">
        <v>557</v>
      </c>
      <c r="G280" s="288" t="s">
        <v>353</v>
      </c>
      <c r="H280" s="288" t="s">
        <v>1624</v>
      </c>
      <c r="I280" s="284" t="s">
        <v>2086</v>
      </c>
      <c r="J280" s="285" t="s">
        <v>2078</v>
      </c>
      <c r="K280" s="286"/>
      <c r="L280" s="285">
        <f t="shared" si="0"/>
        <v>0</v>
      </c>
      <c r="M280" s="286">
        <f t="shared" si="1"/>
        <v>0</v>
      </c>
    </row>
    <row r="281" spans="1:13" ht="11.25">
      <c r="A281" s="287" t="s">
        <v>1257</v>
      </c>
      <c r="B281" s="280" t="s">
        <v>1258</v>
      </c>
      <c r="C281" s="288" t="s">
        <v>2103</v>
      </c>
      <c r="D281" s="289">
        <v>39375</v>
      </c>
      <c r="E281" s="290">
        <v>0</v>
      </c>
      <c r="F281" s="287" t="s">
        <v>557</v>
      </c>
      <c r="G281" s="288" t="s">
        <v>353</v>
      </c>
      <c r="H281" s="288" t="s">
        <v>1624</v>
      </c>
      <c r="I281" s="284" t="s">
        <v>2086</v>
      </c>
      <c r="J281" s="285" t="s">
        <v>2078</v>
      </c>
      <c r="K281" s="286"/>
      <c r="L281" s="285">
        <f t="shared" si="0"/>
        <v>0</v>
      </c>
      <c r="M281" s="286">
        <f t="shared" si="1"/>
        <v>0</v>
      </c>
    </row>
    <row r="282" spans="1:13" ht="11.25">
      <c r="A282" s="287" t="s">
        <v>1257</v>
      </c>
      <c r="B282" s="280" t="s">
        <v>1258</v>
      </c>
      <c r="C282" s="288" t="s">
        <v>2104</v>
      </c>
      <c r="D282" s="289">
        <v>30625</v>
      </c>
      <c r="E282" s="290">
        <v>0</v>
      </c>
      <c r="F282" s="287" t="s">
        <v>557</v>
      </c>
      <c r="G282" s="288" t="s">
        <v>353</v>
      </c>
      <c r="H282" s="288" t="s">
        <v>1624</v>
      </c>
      <c r="I282" s="284" t="s">
        <v>2086</v>
      </c>
      <c r="J282" s="285" t="s">
        <v>2078</v>
      </c>
      <c r="K282" s="286"/>
      <c r="L282" s="285">
        <f t="shared" si="0"/>
        <v>0</v>
      </c>
      <c r="M282" s="286">
        <f t="shared" si="1"/>
        <v>0</v>
      </c>
    </row>
    <row r="283" spans="1:13" ht="11.25">
      <c r="A283" s="287" t="s">
        <v>1257</v>
      </c>
      <c r="B283" s="280" t="s">
        <v>1258</v>
      </c>
      <c r="C283" s="288" t="s">
        <v>2104</v>
      </c>
      <c r="D283" s="289">
        <v>30625</v>
      </c>
      <c r="E283" s="290">
        <v>0</v>
      </c>
      <c r="F283" s="287" t="s">
        <v>557</v>
      </c>
      <c r="G283" s="288" t="s">
        <v>353</v>
      </c>
      <c r="H283" s="288" t="s">
        <v>1624</v>
      </c>
      <c r="I283" s="284" t="s">
        <v>2086</v>
      </c>
      <c r="J283" s="285" t="s">
        <v>2078</v>
      </c>
      <c r="K283" s="286"/>
      <c r="L283" s="285">
        <f t="shared" si="0"/>
        <v>0</v>
      </c>
      <c r="M283" s="286">
        <f t="shared" si="1"/>
        <v>0</v>
      </c>
    </row>
    <row r="284" spans="1:13" ht="11.25">
      <c r="A284" s="287" t="s">
        <v>1257</v>
      </c>
      <c r="B284" s="280" t="s">
        <v>1258</v>
      </c>
      <c r="C284" s="288" t="s">
        <v>2104</v>
      </c>
      <c r="D284" s="289">
        <v>30625</v>
      </c>
      <c r="E284" s="290">
        <v>0</v>
      </c>
      <c r="F284" s="287" t="s">
        <v>557</v>
      </c>
      <c r="G284" s="288" t="s">
        <v>353</v>
      </c>
      <c r="H284" s="288" t="s">
        <v>1624</v>
      </c>
      <c r="I284" s="284" t="s">
        <v>2086</v>
      </c>
      <c r="J284" s="285" t="s">
        <v>2078</v>
      </c>
      <c r="K284" s="286"/>
      <c r="L284" s="285">
        <f t="shared" si="0"/>
        <v>0</v>
      </c>
      <c r="M284" s="286">
        <f t="shared" si="1"/>
        <v>0</v>
      </c>
    </row>
    <row r="285" spans="1:13" ht="11.25">
      <c r="A285" s="287" t="s">
        <v>1257</v>
      </c>
      <c r="B285" s="280" t="s">
        <v>1258</v>
      </c>
      <c r="C285" s="288" t="s">
        <v>2105</v>
      </c>
      <c r="D285" s="289">
        <v>8750</v>
      </c>
      <c r="E285" s="290">
        <v>0</v>
      </c>
      <c r="F285" s="287" t="s">
        <v>557</v>
      </c>
      <c r="G285" s="288" t="s">
        <v>353</v>
      </c>
      <c r="H285" s="288" t="s">
        <v>1624</v>
      </c>
      <c r="I285" s="284" t="s">
        <v>2086</v>
      </c>
      <c r="J285" s="285" t="s">
        <v>2078</v>
      </c>
      <c r="K285" s="286"/>
      <c r="L285" s="285">
        <f t="shared" si="0"/>
        <v>0</v>
      </c>
      <c r="M285" s="286">
        <f t="shared" si="1"/>
        <v>0</v>
      </c>
    </row>
    <row r="286" spans="1:13" ht="11.25">
      <c r="A286" s="287" t="s">
        <v>1257</v>
      </c>
      <c r="B286" s="280" t="s">
        <v>1258</v>
      </c>
      <c r="C286" s="288" t="s">
        <v>2106</v>
      </c>
      <c r="D286" s="289">
        <v>5250</v>
      </c>
      <c r="E286" s="290">
        <v>0</v>
      </c>
      <c r="F286" s="287" t="s">
        <v>557</v>
      </c>
      <c r="G286" s="288" t="s">
        <v>353</v>
      </c>
      <c r="H286" s="288" t="s">
        <v>1624</v>
      </c>
      <c r="I286" s="284" t="s">
        <v>2086</v>
      </c>
      <c r="J286" s="285" t="s">
        <v>2078</v>
      </c>
      <c r="K286" s="286"/>
      <c r="L286" s="285">
        <f t="shared" si="0"/>
        <v>0</v>
      </c>
      <c r="M286" s="286">
        <f t="shared" si="1"/>
        <v>0</v>
      </c>
    </row>
    <row r="287" spans="1:13" ht="11.25">
      <c r="A287" s="287" t="s">
        <v>1257</v>
      </c>
      <c r="B287" s="280" t="s">
        <v>1258</v>
      </c>
      <c r="C287" s="288" t="s">
        <v>2106</v>
      </c>
      <c r="D287" s="289">
        <v>5250</v>
      </c>
      <c r="E287" s="290">
        <v>0</v>
      </c>
      <c r="F287" s="287" t="s">
        <v>557</v>
      </c>
      <c r="G287" s="288" t="s">
        <v>353</v>
      </c>
      <c r="H287" s="288" t="s">
        <v>1624</v>
      </c>
      <c r="I287" s="284" t="s">
        <v>2086</v>
      </c>
      <c r="J287" s="285" t="s">
        <v>2078</v>
      </c>
      <c r="K287" s="286"/>
      <c r="L287" s="285">
        <f t="shared" si="0"/>
        <v>0</v>
      </c>
      <c r="M287" s="286">
        <f t="shared" si="1"/>
        <v>0</v>
      </c>
    </row>
    <row r="288" spans="1:13" ht="11.25">
      <c r="A288" s="287" t="s">
        <v>1257</v>
      </c>
      <c r="B288" s="280" t="s">
        <v>1258</v>
      </c>
      <c r="C288" s="288" t="s">
        <v>2107</v>
      </c>
      <c r="D288" s="289">
        <v>39375</v>
      </c>
      <c r="E288" s="290">
        <v>0</v>
      </c>
      <c r="F288" s="287" t="s">
        <v>557</v>
      </c>
      <c r="G288" s="288" t="s">
        <v>353</v>
      </c>
      <c r="H288" s="288" t="s">
        <v>1624</v>
      </c>
      <c r="I288" s="284" t="s">
        <v>2086</v>
      </c>
      <c r="J288" s="285" t="s">
        <v>2078</v>
      </c>
      <c r="K288" s="286"/>
      <c r="L288" s="285">
        <f t="shared" si="0"/>
        <v>0</v>
      </c>
      <c r="M288" s="286">
        <f t="shared" si="1"/>
        <v>0</v>
      </c>
    </row>
    <row r="289" spans="1:13" ht="11.25">
      <c r="A289" s="287" t="s">
        <v>1257</v>
      </c>
      <c r="B289" s="280" t="s">
        <v>1258</v>
      </c>
      <c r="C289" s="288" t="s">
        <v>2108</v>
      </c>
      <c r="D289" s="289">
        <v>21875</v>
      </c>
      <c r="E289" s="290">
        <v>0</v>
      </c>
      <c r="F289" s="287" t="s">
        <v>557</v>
      </c>
      <c r="G289" s="288" t="s">
        <v>353</v>
      </c>
      <c r="H289" s="288" t="s">
        <v>1624</v>
      </c>
      <c r="I289" s="284" t="s">
        <v>2086</v>
      </c>
      <c r="J289" s="285" t="s">
        <v>2078</v>
      </c>
      <c r="K289" s="286"/>
      <c r="L289" s="285">
        <f t="shared" si="0"/>
        <v>0</v>
      </c>
      <c r="M289" s="286">
        <f t="shared" si="1"/>
        <v>0</v>
      </c>
    </row>
    <row r="290" spans="1:13" ht="11.25">
      <c r="A290" s="287" t="s">
        <v>1257</v>
      </c>
      <c r="B290" s="280" t="s">
        <v>1258</v>
      </c>
      <c r="C290" s="288" t="s">
        <v>2109</v>
      </c>
      <c r="D290" s="289">
        <v>13125</v>
      </c>
      <c r="E290" s="290">
        <v>0</v>
      </c>
      <c r="F290" s="287" t="s">
        <v>557</v>
      </c>
      <c r="G290" s="288" t="s">
        <v>353</v>
      </c>
      <c r="H290" s="288" t="s">
        <v>1624</v>
      </c>
      <c r="I290" s="284" t="s">
        <v>2086</v>
      </c>
      <c r="J290" s="285" t="s">
        <v>2078</v>
      </c>
      <c r="K290" s="286"/>
      <c r="L290" s="285">
        <f t="shared" si="0"/>
        <v>0</v>
      </c>
      <c r="M290" s="286">
        <f t="shared" si="1"/>
        <v>0</v>
      </c>
    </row>
    <row r="291" spans="1:13" ht="11.25">
      <c r="A291" s="287" t="s">
        <v>1257</v>
      </c>
      <c r="B291" s="280" t="s">
        <v>1258</v>
      </c>
      <c r="C291" s="288" t="s">
        <v>2110</v>
      </c>
      <c r="D291" s="289">
        <v>5250</v>
      </c>
      <c r="E291" s="290">
        <v>0</v>
      </c>
      <c r="F291" s="287" t="s">
        <v>557</v>
      </c>
      <c r="G291" s="288" t="s">
        <v>353</v>
      </c>
      <c r="H291" s="288" t="s">
        <v>1624</v>
      </c>
      <c r="I291" s="284" t="s">
        <v>2086</v>
      </c>
      <c r="J291" s="285" t="s">
        <v>2078</v>
      </c>
      <c r="K291" s="286"/>
      <c r="L291" s="285">
        <f t="shared" si="0"/>
        <v>0</v>
      </c>
      <c r="M291" s="286">
        <f t="shared" si="1"/>
        <v>0</v>
      </c>
    </row>
    <row r="292" spans="1:13" ht="11.25">
      <c r="A292" s="287" t="s">
        <v>1257</v>
      </c>
      <c r="B292" s="280" t="s">
        <v>1258</v>
      </c>
      <c r="C292" s="288" t="s">
        <v>2111</v>
      </c>
      <c r="D292" s="289">
        <v>7500</v>
      </c>
      <c r="E292" s="290">
        <v>0</v>
      </c>
      <c r="F292" s="287" t="s">
        <v>557</v>
      </c>
      <c r="G292" s="288" t="s">
        <v>353</v>
      </c>
      <c r="H292" s="288" t="s">
        <v>1624</v>
      </c>
      <c r="I292" s="284" t="s">
        <v>2086</v>
      </c>
      <c r="J292" s="285" t="s">
        <v>2078</v>
      </c>
      <c r="K292" s="286"/>
      <c r="L292" s="285">
        <f t="shared" si="0"/>
        <v>0</v>
      </c>
      <c r="M292" s="286">
        <f t="shared" si="1"/>
        <v>0</v>
      </c>
    </row>
    <row r="293" spans="1:13" ht="11.25">
      <c r="A293" s="287" t="s">
        <v>1257</v>
      </c>
      <c r="B293" s="280" t="s">
        <v>1258</v>
      </c>
      <c r="C293" s="288" t="s">
        <v>2112</v>
      </c>
      <c r="D293" s="289">
        <v>4000</v>
      </c>
      <c r="E293" s="290">
        <v>0</v>
      </c>
      <c r="F293" s="287" t="s">
        <v>557</v>
      </c>
      <c r="G293" s="288" t="s">
        <v>353</v>
      </c>
      <c r="H293" s="288" t="s">
        <v>1624</v>
      </c>
      <c r="I293" s="284" t="s">
        <v>2086</v>
      </c>
      <c r="J293" s="285" t="s">
        <v>2078</v>
      </c>
      <c r="K293" s="286"/>
      <c r="L293" s="285">
        <f t="shared" si="0"/>
        <v>0</v>
      </c>
      <c r="M293" s="286">
        <f t="shared" si="1"/>
        <v>0</v>
      </c>
    </row>
    <row r="294" spans="1:13" ht="11.25">
      <c r="A294" s="287" t="s">
        <v>1257</v>
      </c>
      <c r="B294" s="280" t="s">
        <v>1258</v>
      </c>
      <c r="C294" s="288" t="s">
        <v>2113</v>
      </c>
      <c r="D294" s="289">
        <v>2000</v>
      </c>
      <c r="E294" s="290">
        <v>0</v>
      </c>
      <c r="F294" s="287" t="s">
        <v>557</v>
      </c>
      <c r="G294" s="288" t="s">
        <v>353</v>
      </c>
      <c r="H294" s="288" t="s">
        <v>1624</v>
      </c>
      <c r="I294" s="284" t="s">
        <v>2086</v>
      </c>
      <c r="J294" s="285" t="s">
        <v>2078</v>
      </c>
      <c r="K294" s="286"/>
      <c r="L294" s="285">
        <f t="shared" si="0"/>
        <v>0</v>
      </c>
      <c r="M294" s="286">
        <f t="shared" si="1"/>
        <v>0</v>
      </c>
    </row>
    <row r="295" spans="1:13" ht="11.25">
      <c r="A295" s="287" t="s">
        <v>1257</v>
      </c>
      <c r="B295" s="280" t="s">
        <v>1258</v>
      </c>
      <c r="C295" s="288" t="s">
        <v>2114</v>
      </c>
      <c r="D295" s="289">
        <v>5000</v>
      </c>
      <c r="E295" s="290">
        <v>0</v>
      </c>
      <c r="F295" s="287" t="s">
        <v>557</v>
      </c>
      <c r="G295" s="288" t="s">
        <v>353</v>
      </c>
      <c r="H295" s="288" t="s">
        <v>1624</v>
      </c>
      <c r="I295" s="284" t="s">
        <v>2086</v>
      </c>
      <c r="J295" s="285" t="s">
        <v>2078</v>
      </c>
      <c r="K295" s="286"/>
      <c r="L295" s="285">
        <f t="shared" si="0"/>
        <v>0</v>
      </c>
      <c r="M295" s="286">
        <f t="shared" si="1"/>
        <v>0</v>
      </c>
    </row>
    <row r="296" spans="1:13" ht="11.25">
      <c r="A296" s="287" t="s">
        <v>1257</v>
      </c>
      <c r="B296" s="280" t="s">
        <v>1258</v>
      </c>
      <c r="C296" s="288" t="s">
        <v>2114</v>
      </c>
      <c r="D296" s="289">
        <v>5000</v>
      </c>
      <c r="E296" s="290">
        <v>0</v>
      </c>
      <c r="F296" s="287" t="s">
        <v>557</v>
      </c>
      <c r="G296" s="288" t="s">
        <v>353</v>
      </c>
      <c r="H296" s="288" t="s">
        <v>1624</v>
      </c>
      <c r="I296" s="284" t="s">
        <v>2086</v>
      </c>
      <c r="J296" s="285" t="s">
        <v>2078</v>
      </c>
      <c r="K296" s="286"/>
      <c r="L296" s="285">
        <f t="shared" si="0"/>
        <v>0</v>
      </c>
      <c r="M296" s="286">
        <f t="shared" si="1"/>
        <v>0</v>
      </c>
    </row>
    <row r="297" spans="1:13" ht="11.25">
      <c r="A297" s="287" t="s">
        <v>1257</v>
      </c>
      <c r="B297" s="280" t="s">
        <v>1258</v>
      </c>
      <c r="C297" s="288" t="s">
        <v>2115</v>
      </c>
      <c r="D297" s="289">
        <v>4000</v>
      </c>
      <c r="E297" s="290">
        <v>0</v>
      </c>
      <c r="F297" s="287" t="s">
        <v>557</v>
      </c>
      <c r="G297" s="288" t="s">
        <v>353</v>
      </c>
      <c r="H297" s="288" t="s">
        <v>1624</v>
      </c>
      <c r="I297" s="284" t="s">
        <v>2086</v>
      </c>
      <c r="J297" s="285" t="s">
        <v>2078</v>
      </c>
      <c r="K297" s="286"/>
      <c r="L297" s="285">
        <f t="shared" si="0"/>
        <v>0</v>
      </c>
      <c r="M297" s="286">
        <f t="shared" si="1"/>
        <v>0</v>
      </c>
    </row>
    <row r="298" spans="1:13" ht="11.25">
      <c r="A298" s="287" t="s">
        <v>1264</v>
      </c>
      <c r="B298" s="280" t="s">
        <v>1265</v>
      </c>
      <c r="C298" s="288" t="s">
        <v>544</v>
      </c>
      <c r="D298" s="289">
        <v>17511</v>
      </c>
      <c r="E298" s="290">
        <v>0</v>
      </c>
      <c r="F298" s="287" t="s">
        <v>543</v>
      </c>
      <c r="G298" s="281" t="s">
        <v>353</v>
      </c>
      <c r="H298" s="288" t="s">
        <v>1624</v>
      </c>
      <c r="I298" s="284" t="s">
        <v>2116</v>
      </c>
      <c r="J298" s="285" t="s">
        <v>2117</v>
      </c>
      <c r="K298" s="286"/>
      <c r="L298" s="285">
        <f t="shared" si="0"/>
        <v>0</v>
      </c>
      <c r="M298" s="286">
        <f t="shared" si="1"/>
        <v>0</v>
      </c>
    </row>
    <row r="299" spans="1:13" ht="11.25">
      <c r="A299" s="279" t="s">
        <v>1273</v>
      </c>
      <c r="B299" s="280" t="s">
        <v>1274</v>
      </c>
      <c r="C299" s="281" t="s">
        <v>2118</v>
      </c>
      <c r="D299" s="282">
        <v>32608</v>
      </c>
      <c r="E299" s="283">
        <v>0</v>
      </c>
      <c r="F299" s="279" t="s">
        <v>535</v>
      </c>
      <c r="G299" s="281" t="s">
        <v>351</v>
      </c>
      <c r="H299" s="281" t="s">
        <v>1624</v>
      </c>
      <c r="I299" s="284" t="s">
        <v>2119</v>
      </c>
      <c r="J299" s="285" t="s">
        <v>2120</v>
      </c>
      <c r="K299" s="286" t="s">
        <v>2121</v>
      </c>
      <c r="L299" s="285">
        <f t="shared" si="0"/>
        <v>0</v>
      </c>
      <c r="M299" s="286">
        <f t="shared" si="1"/>
        <v>0</v>
      </c>
    </row>
    <row r="300" spans="1:13" ht="11.25">
      <c r="A300" s="279" t="s">
        <v>1273</v>
      </c>
      <c r="B300" s="280" t="s">
        <v>1274</v>
      </c>
      <c r="C300" s="281" t="s">
        <v>2122</v>
      </c>
      <c r="D300" s="282">
        <v>79371</v>
      </c>
      <c r="E300" s="283">
        <v>0</v>
      </c>
      <c r="F300" s="279" t="s">
        <v>535</v>
      </c>
      <c r="G300" s="281" t="s">
        <v>351</v>
      </c>
      <c r="H300" s="281" t="s">
        <v>1624</v>
      </c>
      <c r="I300" s="284" t="s">
        <v>2119</v>
      </c>
      <c r="J300" s="285" t="s">
        <v>2120</v>
      </c>
      <c r="K300" s="286" t="s">
        <v>2123</v>
      </c>
      <c r="L300" s="285">
        <f t="shared" si="0"/>
        <v>0</v>
      </c>
      <c r="M300" s="286">
        <f t="shared" si="1"/>
        <v>0</v>
      </c>
    </row>
    <row r="301" spans="1:13" ht="11.25">
      <c r="A301" s="279" t="s">
        <v>1273</v>
      </c>
      <c r="B301" s="280" t="s">
        <v>1274</v>
      </c>
      <c r="C301" s="281" t="s">
        <v>2124</v>
      </c>
      <c r="D301" s="282">
        <v>3900</v>
      </c>
      <c r="E301" s="283">
        <v>0</v>
      </c>
      <c r="F301" s="279" t="s">
        <v>535</v>
      </c>
      <c r="G301" s="281" t="s">
        <v>351</v>
      </c>
      <c r="H301" s="281" t="s">
        <v>1644</v>
      </c>
      <c r="I301" s="284" t="s">
        <v>2119</v>
      </c>
      <c r="J301" s="285" t="s">
        <v>2120</v>
      </c>
      <c r="K301" s="286" t="s">
        <v>2123</v>
      </c>
      <c r="L301" s="285">
        <f t="shared" si="0"/>
        <v>0</v>
      </c>
      <c r="M301" s="286">
        <f t="shared" si="1"/>
        <v>0</v>
      </c>
    </row>
    <row r="302" spans="1:13" ht="11.25">
      <c r="A302" s="287" t="s">
        <v>1273</v>
      </c>
      <c r="B302" s="280" t="s">
        <v>1274</v>
      </c>
      <c r="C302" s="288" t="s">
        <v>2125</v>
      </c>
      <c r="D302" s="292">
        <v>5000</v>
      </c>
      <c r="E302" s="283">
        <v>0</v>
      </c>
      <c r="F302" s="287" t="s">
        <v>537</v>
      </c>
      <c r="G302" s="288" t="s">
        <v>353</v>
      </c>
      <c r="H302" s="288" t="s">
        <v>1624</v>
      </c>
      <c r="I302" s="284" t="s">
        <v>2126</v>
      </c>
      <c r="J302" s="285" t="s">
        <v>2127</v>
      </c>
      <c r="K302" s="286"/>
      <c r="L302" s="285">
        <f t="shared" si="0"/>
        <v>0</v>
      </c>
      <c r="M302" s="286">
        <f t="shared" si="1"/>
        <v>0</v>
      </c>
    </row>
    <row r="303" spans="1:13" ht="11.25">
      <c r="A303" s="279" t="s">
        <v>1281</v>
      </c>
      <c r="B303" s="280" t="s">
        <v>1282</v>
      </c>
      <c r="C303" s="281" t="s">
        <v>2128</v>
      </c>
      <c r="D303" s="282">
        <v>1104955</v>
      </c>
      <c r="E303" s="283">
        <v>0</v>
      </c>
      <c r="F303" s="279" t="s">
        <v>535</v>
      </c>
      <c r="G303" s="281" t="s">
        <v>351</v>
      </c>
      <c r="H303" s="281" t="s">
        <v>1624</v>
      </c>
      <c r="I303" s="284" t="s">
        <v>2129</v>
      </c>
      <c r="J303" s="285" t="s">
        <v>2130</v>
      </c>
      <c r="K303" s="286" t="s">
        <v>2131</v>
      </c>
      <c r="L303" s="285">
        <f t="shared" si="0"/>
        <v>0</v>
      </c>
      <c r="M303" s="286">
        <f t="shared" si="1"/>
        <v>0</v>
      </c>
    </row>
    <row r="304" spans="1:13" ht="11.25">
      <c r="A304" s="279" t="s">
        <v>1281</v>
      </c>
      <c r="B304" s="280" t="s">
        <v>1282</v>
      </c>
      <c r="C304" s="281" t="s">
        <v>2132</v>
      </c>
      <c r="D304" s="282">
        <v>35000</v>
      </c>
      <c r="E304" s="283">
        <v>0</v>
      </c>
      <c r="F304" s="279" t="s">
        <v>535</v>
      </c>
      <c r="G304" s="281" t="s">
        <v>351</v>
      </c>
      <c r="H304" s="281" t="s">
        <v>1644</v>
      </c>
      <c r="I304" s="284" t="s">
        <v>2129</v>
      </c>
      <c r="J304" s="285" t="s">
        <v>2130</v>
      </c>
      <c r="K304" s="286" t="s">
        <v>2131</v>
      </c>
      <c r="L304" s="285">
        <f t="shared" si="0"/>
        <v>0</v>
      </c>
      <c r="M304" s="286">
        <f t="shared" si="1"/>
        <v>0</v>
      </c>
    </row>
    <row r="305" spans="1:13" ht="11.25">
      <c r="A305" s="287" t="s">
        <v>1281</v>
      </c>
      <c r="B305" s="280" t="s">
        <v>1282</v>
      </c>
      <c r="C305" s="288" t="s">
        <v>2133</v>
      </c>
      <c r="D305" s="289">
        <v>500</v>
      </c>
      <c r="E305" s="290">
        <v>0</v>
      </c>
      <c r="F305" s="287" t="s">
        <v>551</v>
      </c>
      <c r="G305" s="288" t="s">
        <v>353</v>
      </c>
      <c r="H305" s="288" t="s">
        <v>1624</v>
      </c>
      <c r="I305" s="284" t="s">
        <v>2134</v>
      </c>
      <c r="J305" s="285" t="s">
        <v>2135</v>
      </c>
      <c r="K305" s="286"/>
      <c r="L305" s="285">
        <f t="shared" si="0"/>
        <v>0</v>
      </c>
      <c r="M305" s="286">
        <f t="shared" si="1"/>
        <v>0</v>
      </c>
    </row>
    <row r="306" spans="1:13" ht="11.25">
      <c r="A306" s="279" t="s">
        <v>1288</v>
      </c>
      <c r="B306" s="280" t="s">
        <v>1289</v>
      </c>
      <c r="C306" s="281" t="s">
        <v>2136</v>
      </c>
      <c r="D306" s="282">
        <v>1099555</v>
      </c>
      <c r="E306" s="283">
        <v>0</v>
      </c>
      <c r="F306" s="279" t="s">
        <v>535</v>
      </c>
      <c r="G306" s="281" t="s">
        <v>351</v>
      </c>
      <c r="H306" s="281" t="s">
        <v>1624</v>
      </c>
      <c r="I306" s="284" t="s">
        <v>2137</v>
      </c>
      <c r="J306" s="285" t="s">
        <v>2138</v>
      </c>
      <c r="K306" s="286" t="s">
        <v>2139</v>
      </c>
      <c r="L306" s="285">
        <f t="shared" si="0"/>
        <v>0</v>
      </c>
      <c r="M306" s="286">
        <f t="shared" si="1"/>
        <v>0</v>
      </c>
    </row>
    <row r="307" spans="1:13" ht="11.25">
      <c r="A307" s="279" t="s">
        <v>1288</v>
      </c>
      <c r="B307" s="280" t="s">
        <v>1289</v>
      </c>
      <c r="C307" s="281" t="s">
        <v>2140</v>
      </c>
      <c r="D307" s="282">
        <v>45000</v>
      </c>
      <c r="E307" s="283">
        <v>0</v>
      </c>
      <c r="F307" s="279" t="s">
        <v>535</v>
      </c>
      <c r="G307" s="281" t="s">
        <v>351</v>
      </c>
      <c r="H307" s="281" t="s">
        <v>1644</v>
      </c>
      <c r="I307" s="284" t="s">
        <v>2137</v>
      </c>
      <c r="J307" s="285" t="s">
        <v>2138</v>
      </c>
      <c r="K307" s="286" t="s">
        <v>2139</v>
      </c>
      <c r="L307" s="285">
        <f t="shared" si="0"/>
        <v>0</v>
      </c>
      <c r="M307" s="286">
        <f t="shared" si="1"/>
        <v>0</v>
      </c>
    </row>
    <row r="308" spans="1:13" ht="11.25">
      <c r="A308" s="287" t="s">
        <v>1288</v>
      </c>
      <c r="B308" s="280" t="s">
        <v>1289</v>
      </c>
      <c r="C308" s="288" t="s">
        <v>838</v>
      </c>
      <c r="D308" s="292">
        <v>10000</v>
      </c>
      <c r="E308" s="283">
        <v>0</v>
      </c>
      <c r="F308" s="287" t="s">
        <v>537</v>
      </c>
      <c r="G308" s="288" t="s">
        <v>353</v>
      </c>
      <c r="H308" s="288" t="s">
        <v>1624</v>
      </c>
      <c r="I308" s="284" t="s">
        <v>2141</v>
      </c>
      <c r="J308" s="285" t="s">
        <v>2142</v>
      </c>
      <c r="K308" s="286"/>
      <c r="L308" s="285">
        <f t="shared" si="0"/>
        <v>0</v>
      </c>
      <c r="M308" s="286">
        <f t="shared" si="1"/>
        <v>0</v>
      </c>
    </row>
    <row r="309" spans="1:13" ht="11.25">
      <c r="A309" s="287" t="s">
        <v>1288</v>
      </c>
      <c r="B309" s="280" t="s">
        <v>1289</v>
      </c>
      <c r="C309" s="288" t="s">
        <v>2143</v>
      </c>
      <c r="D309" s="292">
        <v>20000</v>
      </c>
      <c r="E309" s="283">
        <v>0</v>
      </c>
      <c r="F309" s="287" t="s">
        <v>537</v>
      </c>
      <c r="G309" s="288" t="s">
        <v>353</v>
      </c>
      <c r="H309" s="288" t="s">
        <v>1624</v>
      </c>
      <c r="I309" s="284" t="s">
        <v>2141</v>
      </c>
      <c r="J309" s="285" t="s">
        <v>2142</v>
      </c>
      <c r="K309" s="286"/>
      <c r="L309" s="285">
        <f t="shared" si="0"/>
        <v>0</v>
      </c>
      <c r="M309" s="286">
        <f t="shared" si="1"/>
        <v>0</v>
      </c>
    </row>
    <row r="310" spans="1:13" ht="11.25">
      <c r="A310" s="287" t="s">
        <v>1288</v>
      </c>
      <c r="B310" s="280" t="s">
        <v>1289</v>
      </c>
      <c r="C310" s="288" t="s">
        <v>2144</v>
      </c>
      <c r="D310" s="292">
        <v>10000</v>
      </c>
      <c r="E310" s="283">
        <v>0</v>
      </c>
      <c r="F310" s="287" t="s">
        <v>537</v>
      </c>
      <c r="G310" s="288" t="s">
        <v>353</v>
      </c>
      <c r="H310" s="288" t="s">
        <v>1624</v>
      </c>
      <c r="I310" s="284" t="s">
        <v>2141</v>
      </c>
      <c r="J310" s="285" t="s">
        <v>2142</v>
      </c>
      <c r="K310" s="286"/>
      <c r="L310" s="285">
        <f t="shared" si="0"/>
        <v>0</v>
      </c>
      <c r="M310" s="286">
        <f t="shared" si="1"/>
        <v>0</v>
      </c>
    </row>
    <row r="311" spans="1:13" ht="11.25">
      <c r="A311" s="287" t="s">
        <v>1288</v>
      </c>
      <c r="B311" s="280" t="s">
        <v>1289</v>
      </c>
      <c r="C311" s="288" t="s">
        <v>2145</v>
      </c>
      <c r="D311" s="292">
        <v>30000</v>
      </c>
      <c r="E311" s="283">
        <v>0</v>
      </c>
      <c r="F311" s="287" t="s">
        <v>537</v>
      </c>
      <c r="G311" s="288" t="s">
        <v>353</v>
      </c>
      <c r="H311" s="288" t="s">
        <v>1624</v>
      </c>
      <c r="I311" s="284" t="s">
        <v>2141</v>
      </c>
      <c r="J311" s="285" t="s">
        <v>2142</v>
      </c>
      <c r="K311" s="286"/>
      <c r="L311" s="285">
        <f t="shared" si="0"/>
        <v>0</v>
      </c>
      <c r="M311" s="286">
        <f t="shared" si="1"/>
        <v>0</v>
      </c>
    </row>
    <row r="312" spans="1:13" ht="11.25">
      <c r="A312" s="287" t="s">
        <v>1288</v>
      </c>
      <c r="B312" s="280" t="s">
        <v>1289</v>
      </c>
      <c r="C312" s="288" t="s">
        <v>2146</v>
      </c>
      <c r="D312" s="292">
        <v>10000</v>
      </c>
      <c r="E312" s="283">
        <v>0</v>
      </c>
      <c r="F312" s="287" t="s">
        <v>537</v>
      </c>
      <c r="G312" s="288" t="s">
        <v>353</v>
      </c>
      <c r="H312" s="288" t="s">
        <v>1624</v>
      </c>
      <c r="I312" s="284" t="s">
        <v>2141</v>
      </c>
      <c r="J312" s="285" t="s">
        <v>2142</v>
      </c>
      <c r="K312" s="286"/>
      <c r="L312" s="285">
        <f t="shared" si="0"/>
        <v>0</v>
      </c>
      <c r="M312" s="286">
        <f t="shared" si="1"/>
        <v>0</v>
      </c>
    </row>
    <row r="313" spans="1:13" ht="11.25">
      <c r="A313" s="287" t="s">
        <v>1288</v>
      </c>
      <c r="B313" s="280" t="s">
        <v>1289</v>
      </c>
      <c r="C313" s="288" t="s">
        <v>2147</v>
      </c>
      <c r="D313" s="292">
        <v>3750</v>
      </c>
      <c r="E313" s="283">
        <v>0</v>
      </c>
      <c r="F313" s="287" t="s">
        <v>537</v>
      </c>
      <c r="G313" s="288" t="s">
        <v>353</v>
      </c>
      <c r="H313" s="288" t="s">
        <v>1624</v>
      </c>
      <c r="I313" s="284" t="s">
        <v>2141</v>
      </c>
      <c r="J313" s="285" t="s">
        <v>2142</v>
      </c>
      <c r="K313" s="286"/>
      <c r="L313" s="285">
        <f t="shared" si="0"/>
        <v>0</v>
      </c>
      <c r="M313" s="286">
        <f t="shared" si="1"/>
        <v>0</v>
      </c>
    </row>
    <row r="314" spans="1:13" ht="11.25">
      <c r="A314" s="287" t="s">
        <v>1288</v>
      </c>
      <c r="B314" s="280" t="s">
        <v>1289</v>
      </c>
      <c r="C314" s="288" t="s">
        <v>2148</v>
      </c>
      <c r="D314" s="292">
        <v>5000</v>
      </c>
      <c r="E314" s="283">
        <v>0</v>
      </c>
      <c r="F314" s="287" t="s">
        <v>537</v>
      </c>
      <c r="G314" s="288" t="s">
        <v>353</v>
      </c>
      <c r="H314" s="288" t="s">
        <v>1624</v>
      </c>
      <c r="I314" s="284" t="s">
        <v>2141</v>
      </c>
      <c r="J314" s="285" t="s">
        <v>2142</v>
      </c>
      <c r="K314" s="286"/>
      <c r="L314" s="285">
        <f t="shared" si="0"/>
        <v>0</v>
      </c>
      <c r="M314" s="286">
        <f t="shared" si="1"/>
        <v>0</v>
      </c>
    </row>
    <row r="315" spans="1:13" ht="11.25">
      <c r="A315" s="287" t="s">
        <v>1288</v>
      </c>
      <c r="B315" s="280" t="s">
        <v>1289</v>
      </c>
      <c r="C315" s="288" t="s">
        <v>2149</v>
      </c>
      <c r="D315" s="292">
        <v>20000</v>
      </c>
      <c r="E315" s="283">
        <v>0</v>
      </c>
      <c r="F315" s="287" t="s">
        <v>537</v>
      </c>
      <c r="G315" s="288" t="s">
        <v>353</v>
      </c>
      <c r="H315" s="288" t="s">
        <v>1624</v>
      </c>
      <c r="I315" s="284" t="s">
        <v>2141</v>
      </c>
      <c r="J315" s="285" t="s">
        <v>2142</v>
      </c>
      <c r="K315" s="286"/>
      <c r="L315" s="285">
        <f t="shared" si="0"/>
        <v>0</v>
      </c>
      <c r="M315" s="286">
        <f t="shared" si="1"/>
        <v>0</v>
      </c>
    </row>
    <row r="316" spans="1:13" ht="11.25">
      <c r="A316" s="287" t="s">
        <v>1288</v>
      </c>
      <c r="B316" s="280" t="s">
        <v>1289</v>
      </c>
      <c r="C316" s="288" t="s">
        <v>2150</v>
      </c>
      <c r="D316" s="292">
        <v>10000</v>
      </c>
      <c r="E316" s="283">
        <v>0</v>
      </c>
      <c r="F316" s="287" t="s">
        <v>537</v>
      </c>
      <c r="G316" s="288" t="s">
        <v>353</v>
      </c>
      <c r="H316" s="288" t="s">
        <v>1624</v>
      </c>
      <c r="I316" s="284" t="s">
        <v>2141</v>
      </c>
      <c r="J316" s="285" t="s">
        <v>2142</v>
      </c>
      <c r="K316" s="286"/>
      <c r="L316" s="285">
        <f t="shared" si="0"/>
        <v>0</v>
      </c>
      <c r="M316" s="286">
        <f t="shared" si="1"/>
        <v>0</v>
      </c>
    </row>
    <row r="317" spans="1:13" ht="11.25">
      <c r="A317" s="287" t="s">
        <v>1288</v>
      </c>
      <c r="B317" s="280" t="s">
        <v>1289</v>
      </c>
      <c r="C317" s="288" t="s">
        <v>2151</v>
      </c>
      <c r="D317" s="292">
        <v>10000</v>
      </c>
      <c r="E317" s="283">
        <v>0</v>
      </c>
      <c r="F317" s="287" t="s">
        <v>537</v>
      </c>
      <c r="G317" s="288" t="s">
        <v>353</v>
      </c>
      <c r="H317" s="288" t="s">
        <v>1624</v>
      </c>
      <c r="I317" s="284" t="s">
        <v>2141</v>
      </c>
      <c r="J317" s="285" t="s">
        <v>2142</v>
      </c>
      <c r="K317" s="286"/>
      <c r="L317" s="285">
        <f t="shared" si="0"/>
        <v>0</v>
      </c>
      <c r="M317" s="286">
        <f t="shared" si="1"/>
        <v>0</v>
      </c>
    </row>
    <row r="318" spans="1:13" ht="11.25">
      <c r="A318" s="287" t="s">
        <v>1288</v>
      </c>
      <c r="B318" s="280" t="s">
        <v>1289</v>
      </c>
      <c r="C318" s="288" t="s">
        <v>2152</v>
      </c>
      <c r="D318" s="292">
        <v>30000</v>
      </c>
      <c r="E318" s="283">
        <v>0</v>
      </c>
      <c r="F318" s="287" t="s">
        <v>537</v>
      </c>
      <c r="G318" s="288" t="s">
        <v>353</v>
      </c>
      <c r="H318" s="288" t="s">
        <v>1624</v>
      </c>
      <c r="I318" s="284" t="s">
        <v>2141</v>
      </c>
      <c r="J318" s="285" t="s">
        <v>2142</v>
      </c>
      <c r="K318" s="286"/>
      <c r="L318" s="285">
        <f t="shared" si="0"/>
        <v>0</v>
      </c>
      <c r="M318" s="286">
        <f t="shared" si="1"/>
        <v>0</v>
      </c>
    </row>
    <row r="319" spans="1:13" ht="11.25">
      <c r="A319" s="279" t="s">
        <v>1288</v>
      </c>
      <c r="B319" s="280" t="s">
        <v>1289</v>
      </c>
      <c r="C319" s="281" t="s">
        <v>2153</v>
      </c>
      <c r="D319" s="282">
        <v>20000</v>
      </c>
      <c r="E319" s="283">
        <v>0</v>
      </c>
      <c r="F319" s="279" t="s">
        <v>545</v>
      </c>
      <c r="G319" s="281" t="s">
        <v>353</v>
      </c>
      <c r="H319" s="281" t="s">
        <v>1624</v>
      </c>
      <c r="I319" s="284" t="s">
        <v>2154</v>
      </c>
      <c r="J319" s="285" t="s">
        <v>2142</v>
      </c>
      <c r="K319" s="286"/>
      <c r="L319" s="285">
        <f t="shared" si="0"/>
        <v>0</v>
      </c>
      <c r="M319" s="286">
        <f t="shared" si="1"/>
        <v>0</v>
      </c>
    </row>
    <row r="320" spans="1:13" ht="11.25">
      <c r="A320" s="287" t="s">
        <v>1288</v>
      </c>
      <c r="B320" s="280" t="s">
        <v>1289</v>
      </c>
      <c r="C320" s="288" t="s">
        <v>2155</v>
      </c>
      <c r="D320" s="289">
        <v>1000</v>
      </c>
      <c r="E320" s="290">
        <v>0</v>
      </c>
      <c r="F320" s="287" t="s">
        <v>551</v>
      </c>
      <c r="G320" s="288" t="s">
        <v>353</v>
      </c>
      <c r="H320" s="288" t="s">
        <v>1624</v>
      </c>
      <c r="I320" s="284" t="s">
        <v>2156</v>
      </c>
      <c r="J320" s="285" t="s">
        <v>2142</v>
      </c>
      <c r="K320" s="286"/>
      <c r="L320" s="285">
        <f t="shared" si="0"/>
        <v>0</v>
      </c>
      <c r="M320" s="286">
        <f t="shared" si="1"/>
        <v>0</v>
      </c>
    </row>
    <row r="321" spans="1:13" ht="11.25">
      <c r="A321" s="287" t="s">
        <v>1288</v>
      </c>
      <c r="B321" s="280" t="s">
        <v>1289</v>
      </c>
      <c r="C321" s="288" t="s">
        <v>2157</v>
      </c>
      <c r="D321" s="289">
        <v>750</v>
      </c>
      <c r="E321" s="290">
        <v>0</v>
      </c>
      <c r="F321" s="287" t="s">
        <v>551</v>
      </c>
      <c r="G321" s="288" t="s">
        <v>353</v>
      </c>
      <c r="H321" s="288" t="s">
        <v>1624</v>
      </c>
      <c r="I321" s="284" t="s">
        <v>2156</v>
      </c>
      <c r="J321" s="285" t="s">
        <v>2142</v>
      </c>
      <c r="K321" s="286"/>
      <c r="L321" s="285">
        <f t="shared" si="0"/>
        <v>0</v>
      </c>
      <c r="M321" s="286">
        <f t="shared" si="1"/>
        <v>0</v>
      </c>
    </row>
    <row r="322" spans="1:13" ht="11.25">
      <c r="A322" s="287" t="s">
        <v>1288</v>
      </c>
      <c r="B322" s="280" t="s">
        <v>1289</v>
      </c>
      <c r="C322" s="288" t="s">
        <v>2158</v>
      </c>
      <c r="D322" s="289">
        <v>1000</v>
      </c>
      <c r="E322" s="290">
        <v>0</v>
      </c>
      <c r="F322" s="287" t="s">
        <v>551</v>
      </c>
      <c r="G322" s="288" t="s">
        <v>353</v>
      </c>
      <c r="H322" s="288" t="s">
        <v>1624</v>
      </c>
      <c r="I322" s="284" t="s">
        <v>2156</v>
      </c>
      <c r="J322" s="285" t="s">
        <v>2142</v>
      </c>
      <c r="K322" s="286"/>
      <c r="L322" s="285">
        <f t="shared" si="0"/>
        <v>0</v>
      </c>
      <c r="M322" s="286">
        <f t="shared" si="1"/>
        <v>0</v>
      </c>
    </row>
    <row r="323" spans="1:13" ht="11.25">
      <c r="A323" s="287" t="s">
        <v>1288</v>
      </c>
      <c r="B323" s="280" t="s">
        <v>1289</v>
      </c>
      <c r="C323" s="288" t="s">
        <v>2159</v>
      </c>
      <c r="D323" s="289">
        <v>750</v>
      </c>
      <c r="E323" s="290">
        <v>0</v>
      </c>
      <c r="F323" s="287" t="s">
        <v>551</v>
      </c>
      <c r="G323" s="288" t="s">
        <v>353</v>
      </c>
      <c r="H323" s="288" t="s">
        <v>1624</v>
      </c>
      <c r="I323" s="284" t="s">
        <v>2156</v>
      </c>
      <c r="J323" s="285" t="s">
        <v>2142</v>
      </c>
      <c r="K323" s="286"/>
      <c r="L323" s="285">
        <f t="shared" si="0"/>
        <v>0</v>
      </c>
      <c r="M323" s="286">
        <f t="shared" si="1"/>
        <v>0</v>
      </c>
    </row>
    <row r="324" spans="1:13" ht="11.25">
      <c r="A324" s="287" t="s">
        <v>1288</v>
      </c>
      <c r="B324" s="280" t="s">
        <v>1289</v>
      </c>
      <c r="C324" s="288" t="s">
        <v>2160</v>
      </c>
      <c r="D324" s="289">
        <v>1000</v>
      </c>
      <c r="E324" s="290">
        <v>0</v>
      </c>
      <c r="F324" s="287" t="s">
        <v>551</v>
      </c>
      <c r="G324" s="288" t="s">
        <v>353</v>
      </c>
      <c r="H324" s="288" t="s">
        <v>1624</v>
      </c>
      <c r="I324" s="284" t="s">
        <v>2156</v>
      </c>
      <c r="J324" s="285" t="s">
        <v>2142</v>
      </c>
      <c r="K324" s="286"/>
      <c r="L324" s="285">
        <f t="shared" si="0"/>
        <v>0</v>
      </c>
      <c r="M324" s="286">
        <f t="shared" si="1"/>
        <v>0</v>
      </c>
    </row>
    <row r="325" spans="1:13" ht="11.25">
      <c r="A325" s="287" t="s">
        <v>1288</v>
      </c>
      <c r="B325" s="280" t="s">
        <v>1289</v>
      </c>
      <c r="C325" s="288" t="s">
        <v>2161</v>
      </c>
      <c r="D325" s="289">
        <v>500</v>
      </c>
      <c r="E325" s="290">
        <v>0</v>
      </c>
      <c r="F325" s="287" t="s">
        <v>551</v>
      </c>
      <c r="G325" s="288" t="s">
        <v>353</v>
      </c>
      <c r="H325" s="288" t="s">
        <v>1624</v>
      </c>
      <c r="I325" s="284" t="s">
        <v>2156</v>
      </c>
      <c r="J325" s="285" t="s">
        <v>2142</v>
      </c>
      <c r="K325" s="286"/>
      <c r="L325" s="285">
        <f t="shared" si="0"/>
        <v>0</v>
      </c>
      <c r="M325" s="286">
        <f t="shared" si="1"/>
        <v>0</v>
      </c>
    </row>
    <row r="326" spans="1:13" ht="11.25">
      <c r="A326" s="279" t="s">
        <v>1296</v>
      </c>
      <c r="B326" s="280" t="s">
        <v>1297</v>
      </c>
      <c r="C326" s="281" t="s">
        <v>2162</v>
      </c>
      <c r="D326" s="282">
        <v>120509</v>
      </c>
      <c r="E326" s="283">
        <v>0</v>
      </c>
      <c r="F326" s="279" t="s">
        <v>535</v>
      </c>
      <c r="G326" s="281" t="s">
        <v>351</v>
      </c>
      <c r="H326" s="281" t="s">
        <v>1624</v>
      </c>
      <c r="I326" s="284" t="s">
        <v>2163</v>
      </c>
      <c r="J326" s="285" t="s">
        <v>2164</v>
      </c>
      <c r="K326" s="286" t="s">
        <v>2165</v>
      </c>
      <c r="L326" s="285">
        <f t="shared" si="0"/>
        <v>0</v>
      </c>
      <c r="M326" s="286">
        <f t="shared" si="1"/>
        <v>0</v>
      </c>
    </row>
    <row r="327" spans="1:13" ht="11.25">
      <c r="A327" s="287" t="s">
        <v>1296</v>
      </c>
      <c r="B327" s="280" t="s">
        <v>1297</v>
      </c>
      <c r="C327" s="288" t="s">
        <v>2166</v>
      </c>
      <c r="D327" s="289">
        <v>4125</v>
      </c>
      <c r="E327" s="290">
        <v>0.46</v>
      </c>
      <c r="F327" s="291" t="s">
        <v>547</v>
      </c>
      <c r="G327" s="281" t="s">
        <v>349</v>
      </c>
      <c r="H327" s="288" t="s">
        <v>1624</v>
      </c>
      <c r="I327" s="284" t="s">
        <v>2167</v>
      </c>
      <c r="J327" s="285" t="s">
        <v>2168</v>
      </c>
      <c r="K327" s="286"/>
      <c r="L327" s="285">
        <f t="shared" si="0"/>
        <v>0</v>
      </c>
      <c r="M327" s="286">
        <f t="shared" si="1"/>
        <v>0</v>
      </c>
    </row>
    <row r="328" spans="1:13" ht="11.25">
      <c r="A328" s="287" t="s">
        <v>1296</v>
      </c>
      <c r="B328" s="280" t="s">
        <v>1297</v>
      </c>
      <c r="C328" s="294" t="s">
        <v>2169</v>
      </c>
      <c r="D328" s="289">
        <v>7451</v>
      </c>
      <c r="E328" s="290">
        <v>0.15</v>
      </c>
      <c r="F328" s="291" t="s">
        <v>547</v>
      </c>
      <c r="G328" s="281" t="s">
        <v>349</v>
      </c>
      <c r="H328" s="288" t="s">
        <v>1624</v>
      </c>
      <c r="I328" s="284" t="s">
        <v>2167</v>
      </c>
      <c r="J328" s="285" t="s">
        <v>2168</v>
      </c>
      <c r="K328" s="286"/>
      <c r="L328" s="285">
        <f t="shared" si="0"/>
        <v>0</v>
      </c>
      <c r="M328" s="286">
        <f t="shared" si="1"/>
        <v>0</v>
      </c>
    </row>
    <row r="329" spans="1:13" ht="11.25">
      <c r="A329" s="287" t="s">
        <v>1296</v>
      </c>
      <c r="B329" s="280" t="s">
        <v>1297</v>
      </c>
      <c r="C329" s="288" t="s">
        <v>2170</v>
      </c>
      <c r="D329" s="289">
        <v>500</v>
      </c>
      <c r="E329" s="290">
        <v>0</v>
      </c>
      <c r="F329" s="287" t="s">
        <v>551</v>
      </c>
      <c r="G329" s="288" t="s">
        <v>353</v>
      </c>
      <c r="H329" s="288" t="s">
        <v>1624</v>
      </c>
      <c r="I329" s="284" t="s">
        <v>2171</v>
      </c>
      <c r="J329" s="285" t="s">
        <v>2172</v>
      </c>
      <c r="K329" s="286"/>
      <c r="L329" s="285">
        <f t="shared" si="0"/>
        <v>0</v>
      </c>
      <c r="M329" s="286">
        <f t="shared" si="1"/>
        <v>0</v>
      </c>
    </row>
    <row r="330" spans="1:13" ht="11.25">
      <c r="A330" s="279" t="s">
        <v>1302</v>
      </c>
      <c r="B330" s="280" t="s">
        <v>1303</v>
      </c>
      <c r="C330" s="281" t="s">
        <v>2173</v>
      </c>
      <c r="D330" s="282">
        <v>176646</v>
      </c>
      <c r="E330" s="283">
        <v>0</v>
      </c>
      <c r="F330" s="279" t="s">
        <v>535</v>
      </c>
      <c r="G330" s="281" t="s">
        <v>351</v>
      </c>
      <c r="H330" s="281" t="s">
        <v>1624</v>
      </c>
      <c r="I330" s="284" t="s">
        <v>2174</v>
      </c>
      <c r="J330" s="285" t="s">
        <v>2175</v>
      </c>
      <c r="K330" s="286" t="s">
        <v>2176</v>
      </c>
      <c r="L330" s="285">
        <f t="shared" si="0"/>
        <v>0</v>
      </c>
      <c r="M330" s="286">
        <f t="shared" si="1"/>
        <v>0</v>
      </c>
    </row>
    <row r="331" spans="1:13" ht="11.25">
      <c r="A331" s="287" t="s">
        <v>1302</v>
      </c>
      <c r="B331" s="280" t="s">
        <v>1303</v>
      </c>
      <c r="C331" s="288" t="s">
        <v>2177</v>
      </c>
      <c r="D331" s="289">
        <v>500</v>
      </c>
      <c r="E331" s="290">
        <v>0</v>
      </c>
      <c r="F331" s="287" t="s">
        <v>551</v>
      </c>
      <c r="G331" s="288" t="s">
        <v>353</v>
      </c>
      <c r="H331" s="288" t="s">
        <v>1624</v>
      </c>
      <c r="I331" s="284" t="s">
        <v>2178</v>
      </c>
      <c r="J331" s="285" t="s">
        <v>2179</v>
      </c>
      <c r="K331" s="286"/>
      <c r="L331" s="285">
        <f t="shared" si="0"/>
        <v>0</v>
      </c>
      <c r="M331" s="286">
        <f t="shared" si="1"/>
        <v>0</v>
      </c>
    </row>
    <row r="332" spans="1:13" ht="11.25">
      <c r="A332" s="279" t="s">
        <v>1309</v>
      </c>
      <c r="B332" s="280" t="s">
        <v>1310</v>
      </c>
      <c r="C332" s="281" t="s">
        <v>2180</v>
      </c>
      <c r="D332" s="282">
        <v>4195924</v>
      </c>
      <c r="E332" s="283">
        <v>0</v>
      </c>
      <c r="F332" s="279" t="s">
        <v>535</v>
      </c>
      <c r="G332" s="281" t="s">
        <v>351</v>
      </c>
      <c r="H332" s="281" t="s">
        <v>1624</v>
      </c>
      <c r="I332" s="284" t="s">
        <v>2181</v>
      </c>
      <c r="J332" s="285" t="s">
        <v>2182</v>
      </c>
      <c r="K332" s="286" t="s">
        <v>2183</v>
      </c>
      <c r="L332" s="285">
        <f t="shared" si="0"/>
        <v>0</v>
      </c>
      <c r="M332" s="286">
        <f t="shared" si="1"/>
        <v>0</v>
      </c>
    </row>
    <row r="333" spans="1:13" ht="11.25">
      <c r="A333" s="287" t="s">
        <v>1309</v>
      </c>
      <c r="B333" s="280" t="s">
        <v>1310</v>
      </c>
      <c r="C333" s="288" t="s">
        <v>2184</v>
      </c>
      <c r="D333" s="292">
        <v>40000</v>
      </c>
      <c r="E333" s="283">
        <v>0</v>
      </c>
      <c r="F333" s="287" t="s">
        <v>537</v>
      </c>
      <c r="G333" s="288" t="s">
        <v>353</v>
      </c>
      <c r="H333" s="288" t="s">
        <v>1624</v>
      </c>
      <c r="I333" s="284" t="s">
        <v>2185</v>
      </c>
      <c r="J333" s="285" t="s">
        <v>2186</v>
      </c>
      <c r="K333" s="286"/>
      <c r="L333" s="285">
        <f t="shared" si="0"/>
        <v>0</v>
      </c>
      <c r="M333" s="286">
        <f t="shared" si="1"/>
        <v>0</v>
      </c>
    </row>
    <row r="334" spans="1:13" ht="11.25">
      <c r="A334" s="287" t="s">
        <v>1309</v>
      </c>
      <c r="B334" s="280" t="s">
        <v>1310</v>
      </c>
      <c r="C334" s="288" t="s">
        <v>2187</v>
      </c>
      <c r="D334" s="292">
        <v>10000</v>
      </c>
      <c r="E334" s="283">
        <v>0</v>
      </c>
      <c r="F334" s="287" t="s">
        <v>537</v>
      </c>
      <c r="G334" s="288" t="s">
        <v>353</v>
      </c>
      <c r="H334" s="288" t="s">
        <v>1624</v>
      </c>
      <c r="I334" s="284" t="s">
        <v>2185</v>
      </c>
      <c r="J334" s="285" t="s">
        <v>2186</v>
      </c>
      <c r="K334" s="286"/>
      <c r="L334" s="285">
        <f t="shared" si="0"/>
        <v>0</v>
      </c>
      <c r="M334" s="286">
        <f t="shared" si="1"/>
        <v>0</v>
      </c>
    </row>
    <row r="335" spans="1:13" ht="11.25">
      <c r="A335" s="287" t="s">
        <v>1309</v>
      </c>
      <c r="B335" s="280" t="s">
        <v>1310</v>
      </c>
      <c r="C335" s="288" t="s">
        <v>2188</v>
      </c>
      <c r="D335" s="292">
        <v>10000</v>
      </c>
      <c r="E335" s="283">
        <v>0</v>
      </c>
      <c r="F335" s="287" t="s">
        <v>537</v>
      </c>
      <c r="G335" s="288" t="s">
        <v>353</v>
      </c>
      <c r="H335" s="288" t="s">
        <v>1624</v>
      </c>
      <c r="I335" s="284" t="s">
        <v>2185</v>
      </c>
      <c r="J335" s="285" t="s">
        <v>2186</v>
      </c>
      <c r="K335" s="286"/>
      <c r="L335" s="285">
        <f t="shared" si="0"/>
        <v>0</v>
      </c>
      <c r="M335" s="286">
        <f t="shared" si="1"/>
        <v>0</v>
      </c>
    </row>
    <row r="336" spans="1:13" ht="11.25">
      <c r="A336" s="287" t="s">
        <v>1309</v>
      </c>
      <c r="B336" s="280" t="s">
        <v>1310</v>
      </c>
      <c r="C336" s="288" t="s">
        <v>2189</v>
      </c>
      <c r="D336" s="289">
        <v>23800</v>
      </c>
      <c r="E336" s="290">
        <v>0.25</v>
      </c>
      <c r="F336" s="291" t="s">
        <v>547</v>
      </c>
      <c r="G336" s="281" t="s">
        <v>349</v>
      </c>
      <c r="H336" s="288" t="s">
        <v>1624</v>
      </c>
      <c r="I336" s="284" t="s">
        <v>2190</v>
      </c>
      <c r="J336" s="285" t="s">
        <v>2191</v>
      </c>
      <c r="K336" s="286"/>
      <c r="L336" s="285">
        <f t="shared" si="0"/>
        <v>0</v>
      </c>
      <c r="M336" s="286">
        <f t="shared" si="1"/>
        <v>0</v>
      </c>
    </row>
    <row r="337" spans="1:13" ht="11.25">
      <c r="A337" s="287" t="s">
        <v>1309</v>
      </c>
      <c r="B337" s="280" t="s">
        <v>1310</v>
      </c>
      <c r="C337" s="288" t="s">
        <v>2192</v>
      </c>
      <c r="D337" s="289">
        <v>500</v>
      </c>
      <c r="E337" s="290">
        <v>0</v>
      </c>
      <c r="F337" s="287" t="s">
        <v>551</v>
      </c>
      <c r="G337" s="288" t="s">
        <v>353</v>
      </c>
      <c r="H337" s="288" t="s">
        <v>1624</v>
      </c>
      <c r="I337" s="284" t="s">
        <v>2193</v>
      </c>
      <c r="J337" s="285" t="s">
        <v>2186</v>
      </c>
      <c r="K337" s="286"/>
      <c r="L337" s="285">
        <f t="shared" si="0"/>
        <v>0</v>
      </c>
      <c r="M337" s="286">
        <f t="shared" si="1"/>
        <v>0</v>
      </c>
    </row>
    <row r="338" spans="1:13" ht="11.25">
      <c r="A338" s="279" t="s">
        <v>1316</v>
      </c>
      <c r="B338" s="280" t="s">
        <v>1317</v>
      </c>
      <c r="C338" s="281" t="s">
        <v>2194</v>
      </c>
      <c r="D338" s="282">
        <v>151758</v>
      </c>
      <c r="E338" s="283">
        <v>0</v>
      </c>
      <c r="F338" s="279" t="s">
        <v>535</v>
      </c>
      <c r="G338" s="281" t="s">
        <v>351</v>
      </c>
      <c r="H338" s="281" t="s">
        <v>1624</v>
      </c>
      <c r="I338" s="284" t="s">
        <v>2195</v>
      </c>
      <c r="J338" s="285" t="s">
        <v>2196</v>
      </c>
      <c r="K338" s="286" t="s">
        <v>2197</v>
      </c>
      <c r="L338" s="285">
        <f t="shared" si="0"/>
        <v>0</v>
      </c>
      <c r="M338" s="286">
        <f t="shared" si="1"/>
        <v>0</v>
      </c>
    </row>
    <row r="339" spans="1:13" ht="11.25">
      <c r="A339" s="279" t="s">
        <v>1316</v>
      </c>
      <c r="B339" s="280" t="s">
        <v>1317</v>
      </c>
      <c r="C339" s="281" t="s">
        <v>2198</v>
      </c>
      <c r="D339" s="282">
        <v>6000</v>
      </c>
      <c r="E339" s="283">
        <v>0</v>
      </c>
      <c r="F339" s="279" t="s">
        <v>535</v>
      </c>
      <c r="G339" s="281" t="s">
        <v>351</v>
      </c>
      <c r="H339" s="281" t="s">
        <v>1644</v>
      </c>
      <c r="I339" s="284" t="s">
        <v>2195</v>
      </c>
      <c r="J339" s="285" t="s">
        <v>2196</v>
      </c>
      <c r="K339" s="286" t="s">
        <v>2197</v>
      </c>
      <c r="L339" s="285">
        <f t="shared" si="0"/>
        <v>0</v>
      </c>
      <c r="M339" s="286">
        <f t="shared" si="1"/>
        <v>0</v>
      </c>
    </row>
    <row r="340" spans="1:13" ht="11.25">
      <c r="A340" s="287" t="s">
        <v>1316</v>
      </c>
      <c r="B340" s="280" t="s">
        <v>1317</v>
      </c>
      <c r="C340" s="288" t="s">
        <v>2199</v>
      </c>
      <c r="D340" s="292">
        <v>15000</v>
      </c>
      <c r="E340" s="283">
        <v>0</v>
      </c>
      <c r="F340" s="287" t="s">
        <v>537</v>
      </c>
      <c r="G340" s="288" t="s">
        <v>353</v>
      </c>
      <c r="H340" s="288" t="s">
        <v>1624</v>
      </c>
      <c r="I340" s="284" t="s">
        <v>2200</v>
      </c>
      <c r="J340" s="285" t="s">
        <v>2201</v>
      </c>
      <c r="K340" s="286"/>
      <c r="L340" s="285">
        <f t="shared" si="0"/>
        <v>0</v>
      </c>
      <c r="M340" s="286">
        <f t="shared" si="1"/>
        <v>0</v>
      </c>
    </row>
    <row r="341" spans="1:13" ht="11.25">
      <c r="A341" s="279" t="s">
        <v>1323</v>
      </c>
      <c r="B341" s="280" t="s">
        <v>1324</v>
      </c>
      <c r="C341" s="281" t="s">
        <v>2202</v>
      </c>
      <c r="D341" s="282">
        <v>416992</v>
      </c>
      <c r="E341" s="283">
        <v>0</v>
      </c>
      <c r="F341" s="279" t="s">
        <v>535</v>
      </c>
      <c r="G341" s="281" t="s">
        <v>351</v>
      </c>
      <c r="H341" s="281" t="s">
        <v>1624</v>
      </c>
      <c r="I341" s="284" t="s">
        <v>2203</v>
      </c>
      <c r="J341" s="285" t="s">
        <v>2204</v>
      </c>
      <c r="K341" s="286" t="s">
        <v>2205</v>
      </c>
      <c r="L341" s="285">
        <f t="shared" si="0"/>
        <v>0</v>
      </c>
      <c r="M341" s="286">
        <f t="shared" si="1"/>
        <v>0</v>
      </c>
    </row>
    <row r="342" spans="1:13" ht="11.25">
      <c r="A342" s="287" t="s">
        <v>1323</v>
      </c>
      <c r="B342" s="280" t="s">
        <v>1324</v>
      </c>
      <c r="C342" s="288" t="s">
        <v>2206</v>
      </c>
      <c r="D342" s="289">
        <v>15000</v>
      </c>
      <c r="E342" s="283">
        <v>0</v>
      </c>
      <c r="F342" s="287" t="s">
        <v>537</v>
      </c>
      <c r="G342" s="288" t="s">
        <v>353</v>
      </c>
      <c r="H342" s="288" t="s">
        <v>1624</v>
      </c>
      <c r="I342" s="284" t="s">
        <v>2207</v>
      </c>
      <c r="J342" s="285" t="s">
        <v>2208</v>
      </c>
      <c r="K342" s="286"/>
      <c r="L342" s="285">
        <f t="shared" si="0"/>
        <v>0</v>
      </c>
      <c r="M342" s="286">
        <f t="shared" si="1"/>
        <v>0</v>
      </c>
    </row>
    <row r="343" spans="1:13" ht="11.25">
      <c r="A343" s="287" t="s">
        <v>1323</v>
      </c>
      <c r="B343" s="280" t="s">
        <v>1324</v>
      </c>
      <c r="C343" s="288" t="s">
        <v>2209</v>
      </c>
      <c r="D343" s="289">
        <v>30000</v>
      </c>
      <c r="E343" s="283">
        <v>0</v>
      </c>
      <c r="F343" s="287" t="s">
        <v>537</v>
      </c>
      <c r="G343" s="288" t="s">
        <v>353</v>
      </c>
      <c r="H343" s="288" t="s">
        <v>1624</v>
      </c>
      <c r="I343" s="284" t="s">
        <v>2207</v>
      </c>
      <c r="J343" s="285" t="s">
        <v>2208</v>
      </c>
      <c r="K343" s="286"/>
      <c r="L343" s="285">
        <f t="shared" si="0"/>
        <v>0</v>
      </c>
      <c r="M343" s="286">
        <f t="shared" si="1"/>
        <v>0</v>
      </c>
    </row>
    <row r="344" spans="1:13" ht="11.25">
      <c r="A344" s="287" t="s">
        <v>1323</v>
      </c>
      <c r="B344" s="280" t="s">
        <v>1324</v>
      </c>
      <c r="C344" s="288" t="s">
        <v>2210</v>
      </c>
      <c r="D344" s="289">
        <v>5000</v>
      </c>
      <c r="E344" s="283">
        <v>0</v>
      </c>
      <c r="F344" s="287" t="s">
        <v>537</v>
      </c>
      <c r="G344" s="288" t="s">
        <v>353</v>
      </c>
      <c r="H344" s="288" t="s">
        <v>1624</v>
      </c>
      <c r="I344" s="284" t="s">
        <v>2207</v>
      </c>
      <c r="J344" s="285" t="s">
        <v>2208</v>
      </c>
      <c r="K344" s="286"/>
      <c r="L344" s="285">
        <f t="shared" si="0"/>
        <v>0</v>
      </c>
      <c r="M344" s="286">
        <f t="shared" si="1"/>
        <v>0</v>
      </c>
    </row>
    <row r="345" spans="1:13" ht="11.25">
      <c r="A345" s="287" t="s">
        <v>1323</v>
      </c>
      <c r="B345" s="280" t="s">
        <v>1324</v>
      </c>
      <c r="C345" s="288" t="s">
        <v>2211</v>
      </c>
      <c r="D345" s="289">
        <v>5000</v>
      </c>
      <c r="E345" s="283">
        <v>0</v>
      </c>
      <c r="F345" s="287" t="s">
        <v>537</v>
      </c>
      <c r="G345" s="288" t="s">
        <v>353</v>
      </c>
      <c r="H345" s="288" t="s">
        <v>1624</v>
      </c>
      <c r="I345" s="284" t="s">
        <v>2207</v>
      </c>
      <c r="J345" s="285" t="s">
        <v>2208</v>
      </c>
      <c r="K345" s="286"/>
      <c r="L345" s="285">
        <f t="shared" si="0"/>
        <v>0</v>
      </c>
      <c r="M345" s="286">
        <f t="shared" si="1"/>
        <v>0</v>
      </c>
    </row>
    <row r="346" spans="1:13" ht="11.25">
      <c r="A346" s="287" t="s">
        <v>1323</v>
      </c>
      <c r="B346" s="280" t="s">
        <v>1324</v>
      </c>
      <c r="C346" s="288" t="s">
        <v>2212</v>
      </c>
      <c r="D346" s="289">
        <v>10000</v>
      </c>
      <c r="E346" s="283">
        <v>0</v>
      </c>
      <c r="F346" s="287" t="s">
        <v>537</v>
      </c>
      <c r="G346" s="288" t="s">
        <v>353</v>
      </c>
      <c r="H346" s="288" t="s">
        <v>1624</v>
      </c>
      <c r="I346" s="284" t="s">
        <v>2207</v>
      </c>
      <c r="J346" s="285" t="s">
        <v>2208</v>
      </c>
      <c r="K346" s="286"/>
      <c r="L346" s="285">
        <f t="shared" si="0"/>
        <v>0</v>
      </c>
      <c r="M346" s="286">
        <f t="shared" si="1"/>
        <v>0</v>
      </c>
    </row>
    <row r="347" spans="1:13" ht="11.25">
      <c r="A347" s="287" t="s">
        <v>1323</v>
      </c>
      <c r="B347" s="280" t="s">
        <v>1324</v>
      </c>
      <c r="C347" s="288" t="s">
        <v>2213</v>
      </c>
      <c r="D347" s="289">
        <v>5000</v>
      </c>
      <c r="E347" s="283">
        <v>0</v>
      </c>
      <c r="F347" s="287" t="s">
        <v>537</v>
      </c>
      <c r="G347" s="288" t="s">
        <v>353</v>
      </c>
      <c r="H347" s="288" t="s">
        <v>1624</v>
      </c>
      <c r="I347" s="284" t="s">
        <v>2207</v>
      </c>
      <c r="J347" s="285" t="s">
        <v>2208</v>
      </c>
      <c r="K347" s="286"/>
      <c r="L347" s="285">
        <f t="shared" si="0"/>
        <v>0</v>
      </c>
      <c r="M347" s="286">
        <f t="shared" si="1"/>
        <v>0</v>
      </c>
    </row>
    <row r="348" spans="1:13" ht="11.25">
      <c r="A348" s="279" t="s">
        <v>1323</v>
      </c>
      <c r="B348" s="280" t="s">
        <v>1324</v>
      </c>
      <c r="C348" s="281" t="s">
        <v>2214</v>
      </c>
      <c r="D348" s="282">
        <v>70000</v>
      </c>
      <c r="E348" s="283">
        <v>0</v>
      </c>
      <c r="F348" s="279" t="s">
        <v>545</v>
      </c>
      <c r="G348" s="281" t="s">
        <v>353</v>
      </c>
      <c r="H348" s="281" t="s">
        <v>1624</v>
      </c>
      <c r="I348" s="284" t="s">
        <v>2215</v>
      </c>
      <c r="J348" s="285" t="s">
        <v>2208</v>
      </c>
      <c r="K348" s="286"/>
      <c r="L348" s="285">
        <f t="shared" si="0"/>
        <v>0</v>
      </c>
      <c r="M348" s="286">
        <f t="shared" si="1"/>
        <v>0</v>
      </c>
    </row>
    <row r="349" spans="1:13" ht="11.25">
      <c r="A349" s="287" t="s">
        <v>1323</v>
      </c>
      <c r="B349" s="280" t="s">
        <v>1324</v>
      </c>
      <c r="C349" s="288" t="s">
        <v>2216</v>
      </c>
      <c r="D349" s="289">
        <v>250</v>
      </c>
      <c r="E349" s="290">
        <v>0</v>
      </c>
      <c r="F349" s="287" t="s">
        <v>551</v>
      </c>
      <c r="G349" s="288" t="s">
        <v>353</v>
      </c>
      <c r="H349" s="288" t="s">
        <v>1624</v>
      </c>
      <c r="I349" s="284" t="s">
        <v>2217</v>
      </c>
      <c r="J349" s="285" t="s">
        <v>2208</v>
      </c>
      <c r="K349" s="286"/>
      <c r="L349" s="285">
        <f t="shared" si="0"/>
        <v>0</v>
      </c>
      <c r="M349" s="286">
        <f t="shared" si="1"/>
        <v>0</v>
      </c>
    </row>
    <row r="350" spans="1:13" ht="11.25">
      <c r="A350" s="287" t="s">
        <v>1323</v>
      </c>
      <c r="B350" s="280" t="s">
        <v>1324</v>
      </c>
      <c r="C350" s="288" t="s">
        <v>2218</v>
      </c>
      <c r="D350" s="289">
        <v>1500</v>
      </c>
      <c r="E350" s="290">
        <v>0</v>
      </c>
      <c r="F350" s="287" t="s">
        <v>551</v>
      </c>
      <c r="G350" s="288" t="s">
        <v>353</v>
      </c>
      <c r="H350" s="288" t="s">
        <v>1624</v>
      </c>
      <c r="I350" s="284" t="s">
        <v>2217</v>
      </c>
      <c r="J350" s="285" t="s">
        <v>2208</v>
      </c>
      <c r="K350" s="286"/>
      <c r="L350" s="285">
        <f t="shared" si="0"/>
        <v>0</v>
      </c>
      <c r="M350" s="286">
        <f t="shared" si="1"/>
        <v>0</v>
      </c>
    </row>
    <row r="351" spans="1:13" ht="11.25">
      <c r="A351" s="287" t="s">
        <v>1323</v>
      </c>
      <c r="B351" s="280" t="s">
        <v>1324</v>
      </c>
      <c r="C351" s="288" t="s">
        <v>2219</v>
      </c>
      <c r="D351" s="289">
        <v>330</v>
      </c>
      <c r="E351" s="290">
        <v>0</v>
      </c>
      <c r="F351" s="287" t="s">
        <v>551</v>
      </c>
      <c r="G351" s="288" t="s">
        <v>353</v>
      </c>
      <c r="H351" s="288" t="s">
        <v>1624</v>
      </c>
      <c r="I351" s="284" t="s">
        <v>2217</v>
      </c>
      <c r="J351" s="285" t="s">
        <v>2208</v>
      </c>
      <c r="K351" s="286"/>
      <c r="L351" s="285">
        <f t="shared" si="0"/>
        <v>0</v>
      </c>
      <c r="M351" s="286">
        <f t="shared" si="1"/>
        <v>0</v>
      </c>
    </row>
    <row r="352" spans="1:13" ht="11.25">
      <c r="A352" s="287" t="s">
        <v>1323</v>
      </c>
      <c r="B352" s="280" t="s">
        <v>1324</v>
      </c>
      <c r="C352" s="288" t="s">
        <v>2220</v>
      </c>
      <c r="D352" s="289">
        <v>500</v>
      </c>
      <c r="E352" s="290">
        <v>0</v>
      </c>
      <c r="F352" s="287" t="s">
        <v>551</v>
      </c>
      <c r="G352" s="288" t="s">
        <v>353</v>
      </c>
      <c r="H352" s="288" t="s">
        <v>1624</v>
      </c>
      <c r="I352" s="284" t="s">
        <v>2217</v>
      </c>
      <c r="J352" s="285" t="s">
        <v>2208</v>
      </c>
      <c r="K352" s="286"/>
      <c r="L352" s="285">
        <f t="shared" si="0"/>
        <v>0</v>
      </c>
      <c r="M352" s="286">
        <f t="shared" si="1"/>
        <v>0</v>
      </c>
    </row>
    <row r="353" spans="1:13" ht="11.25">
      <c r="A353" s="279" t="s">
        <v>1331</v>
      </c>
      <c r="B353" s="280" t="s">
        <v>1332</v>
      </c>
      <c r="C353" s="281" t="s">
        <v>2221</v>
      </c>
      <c r="D353" s="282">
        <v>174112</v>
      </c>
      <c r="E353" s="283">
        <v>0</v>
      </c>
      <c r="F353" s="279" t="s">
        <v>535</v>
      </c>
      <c r="G353" s="281" t="s">
        <v>351</v>
      </c>
      <c r="H353" s="281" t="s">
        <v>1624</v>
      </c>
      <c r="I353" s="284" t="s">
        <v>2222</v>
      </c>
      <c r="J353" s="285" t="s">
        <v>2223</v>
      </c>
      <c r="K353" s="286" t="s">
        <v>2224</v>
      </c>
      <c r="L353" s="285">
        <f t="shared" si="0"/>
        <v>0</v>
      </c>
      <c r="M353" s="286">
        <f t="shared" si="1"/>
        <v>0</v>
      </c>
    </row>
    <row r="354" spans="1:13" ht="11.25">
      <c r="A354" s="279" t="s">
        <v>1331</v>
      </c>
      <c r="B354" s="280" t="s">
        <v>1332</v>
      </c>
      <c r="C354" s="281" t="s">
        <v>2225</v>
      </c>
      <c r="D354" s="282">
        <v>25000</v>
      </c>
      <c r="E354" s="283">
        <v>0</v>
      </c>
      <c r="F354" s="279" t="s">
        <v>535</v>
      </c>
      <c r="G354" s="281" t="s">
        <v>351</v>
      </c>
      <c r="H354" s="281" t="s">
        <v>1644</v>
      </c>
      <c r="I354" s="284" t="s">
        <v>2222</v>
      </c>
      <c r="J354" s="285" t="s">
        <v>2223</v>
      </c>
      <c r="K354" s="286" t="s">
        <v>2224</v>
      </c>
      <c r="L354" s="285">
        <f t="shared" si="0"/>
        <v>0</v>
      </c>
      <c r="M354" s="286">
        <f t="shared" si="1"/>
        <v>0</v>
      </c>
    </row>
    <row r="355" spans="1:13" ht="11.25">
      <c r="A355" s="279" t="s">
        <v>1337</v>
      </c>
      <c r="B355" s="280" t="s">
        <v>1338</v>
      </c>
      <c r="C355" s="281" t="s">
        <v>2226</v>
      </c>
      <c r="D355" s="282">
        <v>478253</v>
      </c>
      <c r="E355" s="283">
        <v>0</v>
      </c>
      <c r="F355" s="279" t="s">
        <v>535</v>
      </c>
      <c r="G355" s="281" t="s">
        <v>351</v>
      </c>
      <c r="H355" s="281" t="s">
        <v>1624</v>
      </c>
      <c r="I355" s="284" t="s">
        <v>2227</v>
      </c>
      <c r="J355" s="285" t="s">
        <v>2228</v>
      </c>
      <c r="K355" s="286" t="s">
        <v>2229</v>
      </c>
      <c r="L355" s="285">
        <f t="shared" si="0"/>
        <v>0</v>
      </c>
      <c r="M355" s="286">
        <f t="shared" si="1"/>
        <v>0</v>
      </c>
    </row>
    <row r="356" spans="1:13" ht="11.25">
      <c r="A356" s="279" t="s">
        <v>1337</v>
      </c>
      <c r="B356" s="280" t="s">
        <v>1338</v>
      </c>
      <c r="C356" s="281" t="s">
        <v>2230</v>
      </c>
      <c r="D356" s="282">
        <v>60000</v>
      </c>
      <c r="E356" s="283">
        <v>0</v>
      </c>
      <c r="F356" s="279" t="s">
        <v>535</v>
      </c>
      <c r="G356" s="281" t="s">
        <v>351</v>
      </c>
      <c r="H356" s="281" t="s">
        <v>1644</v>
      </c>
      <c r="I356" s="284" t="s">
        <v>2227</v>
      </c>
      <c r="J356" s="285" t="s">
        <v>2228</v>
      </c>
      <c r="K356" s="286" t="s">
        <v>2229</v>
      </c>
      <c r="L356" s="285">
        <f t="shared" si="0"/>
        <v>0</v>
      </c>
      <c r="M356" s="286">
        <f t="shared" si="1"/>
        <v>0</v>
      </c>
    </row>
    <row r="357" spans="1:13" ht="11.25">
      <c r="A357" s="287" t="s">
        <v>1337</v>
      </c>
      <c r="B357" s="280" t="s">
        <v>1338</v>
      </c>
      <c r="C357" s="288" t="s">
        <v>2231</v>
      </c>
      <c r="D357" s="289">
        <v>50000</v>
      </c>
      <c r="E357" s="283">
        <v>0</v>
      </c>
      <c r="F357" s="287" t="s">
        <v>537</v>
      </c>
      <c r="G357" s="288" t="s">
        <v>353</v>
      </c>
      <c r="H357" s="288" t="s">
        <v>1624</v>
      </c>
      <c r="I357" s="284" t="s">
        <v>2232</v>
      </c>
      <c r="J357" s="285" t="s">
        <v>2233</v>
      </c>
      <c r="K357" s="286"/>
      <c r="L357" s="285">
        <f t="shared" si="0"/>
        <v>0</v>
      </c>
      <c r="M357" s="286">
        <f t="shared" si="1"/>
        <v>0</v>
      </c>
    </row>
    <row r="358" spans="1:13" ht="11.25">
      <c r="A358" s="287" t="s">
        <v>1337</v>
      </c>
      <c r="B358" s="280" t="s">
        <v>1338</v>
      </c>
      <c r="C358" s="288" t="s">
        <v>2234</v>
      </c>
      <c r="D358" s="289">
        <v>12500</v>
      </c>
      <c r="E358" s="283">
        <v>0</v>
      </c>
      <c r="F358" s="287" t="s">
        <v>537</v>
      </c>
      <c r="G358" s="288" t="s">
        <v>353</v>
      </c>
      <c r="H358" s="288" t="s">
        <v>1624</v>
      </c>
      <c r="I358" s="284" t="s">
        <v>2232</v>
      </c>
      <c r="J358" s="285" t="s">
        <v>2233</v>
      </c>
      <c r="K358" s="286"/>
      <c r="L358" s="285">
        <f t="shared" si="0"/>
        <v>0</v>
      </c>
      <c r="M358" s="286">
        <f t="shared" si="1"/>
        <v>0</v>
      </c>
    </row>
    <row r="359" spans="1:13" ht="11.25">
      <c r="A359" s="287" t="s">
        <v>1337</v>
      </c>
      <c r="B359" s="280" t="s">
        <v>1338</v>
      </c>
      <c r="C359" s="288" t="s">
        <v>2235</v>
      </c>
      <c r="D359" s="289">
        <v>18750</v>
      </c>
      <c r="E359" s="283">
        <v>0</v>
      </c>
      <c r="F359" s="287" t="s">
        <v>537</v>
      </c>
      <c r="G359" s="288" t="s">
        <v>353</v>
      </c>
      <c r="H359" s="288" t="s">
        <v>1624</v>
      </c>
      <c r="I359" s="284" t="s">
        <v>2232</v>
      </c>
      <c r="J359" s="285" t="s">
        <v>2233</v>
      </c>
      <c r="K359" s="286"/>
      <c r="L359" s="285">
        <f t="shared" si="0"/>
        <v>0</v>
      </c>
      <c r="M359" s="286">
        <f t="shared" si="1"/>
        <v>0</v>
      </c>
    </row>
    <row r="360" spans="1:13" ht="11.25">
      <c r="A360" s="287" t="s">
        <v>1337</v>
      </c>
      <c r="B360" s="280" t="s">
        <v>1338</v>
      </c>
      <c r="C360" s="288" t="s">
        <v>2236</v>
      </c>
      <c r="D360" s="289">
        <v>20000</v>
      </c>
      <c r="E360" s="283">
        <v>0</v>
      </c>
      <c r="F360" s="287" t="s">
        <v>537</v>
      </c>
      <c r="G360" s="288" t="s">
        <v>353</v>
      </c>
      <c r="H360" s="288" t="s">
        <v>1624</v>
      </c>
      <c r="I360" s="284" t="s">
        <v>2232</v>
      </c>
      <c r="J360" s="285" t="s">
        <v>2233</v>
      </c>
      <c r="K360" s="286"/>
      <c r="L360" s="285">
        <f t="shared" si="0"/>
        <v>0</v>
      </c>
      <c r="M360" s="286">
        <f t="shared" si="1"/>
        <v>0</v>
      </c>
    </row>
    <row r="361" spans="1:13" ht="11.25">
      <c r="A361" s="279" t="s">
        <v>1337</v>
      </c>
      <c r="B361" s="280" t="s">
        <v>1338</v>
      </c>
      <c r="C361" s="281" t="s">
        <v>2237</v>
      </c>
      <c r="D361" s="282">
        <v>11250</v>
      </c>
      <c r="E361" s="283">
        <v>0</v>
      </c>
      <c r="F361" s="279" t="s">
        <v>545</v>
      </c>
      <c r="G361" s="281" t="s">
        <v>353</v>
      </c>
      <c r="H361" s="281" t="s">
        <v>1624</v>
      </c>
      <c r="I361" s="284" t="s">
        <v>2238</v>
      </c>
      <c r="J361" s="285" t="s">
        <v>2233</v>
      </c>
      <c r="K361" s="286"/>
      <c r="L361" s="285">
        <f t="shared" si="0"/>
        <v>0</v>
      </c>
      <c r="M361" s="286">
        <f t="shared" si="1"/>
        <v>0</v>
      </c>
    </row>
    <row r="362" spans="1:13" ht="11.25">
      <c r="A362" s="287" t="s">
        <v>1337</v>
      </c>
      <c r="B362" s="280" t="s">
        <v>1338</v>
      </c>
      <c r="C362" s="288" t="s">
        <v>2239</v>
      </c>
      <c r="D362" s="289">
        <v>1875</v>
      </c>
      <c r="E362" s="290">
        <v>0</v>
      </c>
      <c r="F362" s="287" t="s">
        <v>551</v>
      </c>
      <c r="G362" s="288" t="s">
        <v>353</v>
      </c>
      <c r="H362" s="288" t="s">
        <v>1624</v>
      </c>
      <c r="I362" s="284" t="s">
        <v>2240</v>
      </c>
      <c r="J362" s="285" t="s">
        <v>2233</v>
      </c>
      <c r="K362" s="286"/>
      <c r="L362" s="285">
        <f t="shared" si="0"/>
        <v>0</v>
      </c>
      <c r="M362" s="286">
        <f t="shared" si="1"/>
        <v>0</v>
      </c>
    </row>
    <row r="363" spans="1:13" ht="11.25">
      <c r="A363" s="287" t="s">
        <v>1337</v>
      </c>
      <c r="B363" s="280" t="s">
        <v>1338</v>
      </c>
      <c r="C363" s="288" t="s">
        <v>2241</v>
      </c>
      <c r="D363" s="289">
        <v>1500</v>
      </c>
      <c r="E363" s="290">
        <v>0</v>
      </c>
      <c r="F363" s="287" t="s">
        <v>551</v>
      </c>
      <c r="G363" s="288" t="s">
        <v>353</v>
      </c>
      <c r="H363" s="288" t="s">
        <v>1624</v>
      </c>
      <c r="I363" s="284" t="s">
        <v>2240</v>
      </c>
      <c r="J363" s="285" t="s">
        <v>2233</v>
      </c>
      <c r="K363" s="286"/>
      <c r="L363" s="285">
        <f t="shared" si="0"/>
        <v>0</v>
      </c>
      <c r="M363" s="286">
        <f t="shared" si="1"/>
        <v>0</v>
      </c>
    </row>
    <row r="364" spans="1:13" ht="11.25">
      <c r="A364" s="287" t="s">
        <v>1337</v>
      </c>
      <c r="B364" s="280" t="s">
        <v>1338</v>
      </c>
      <c r="C364" s="288" t="s">
        <v>2242</v>
      </c>
      <c r="D364" s="289">
        <v>1000</v>
      </c>
      <c r="E364" s="290">
        <v>0</v>
      </c>
      <c r="F364" s="287" t="s">
        <v>551</v>
      </c>
      <c r="G364" s="288" t="s">
        <v>353</v>
      </c>
      <c r="H364" s="288" t="s">
        <v>1624</v>
      </c>
      <c r="I364" s="284" t="s">
        <v>2240</v>
      </c>
      <c r="J364" s="285" t="s">
        <v>2233</v>
      </c>
      <c r="K364" s="286"/>
      <c r="L364" s="285">
        <f t="shared" si="0"/>
        <v>0</v>
      </c>
      <c r="M364" s="286">
        <f t="shared" si="1"/>
        <v>0</v>
      </c>
    </row>
    <row r="365" spans="1:13" ht="11.25">
      <c r="A365" s="279" t="s">
        <v>1344</v>
      </c>
      <c r="B365" s="280" t="s">
        <v>1345</v>
      </c>
      <c r="C365" s="281" t="s">
        <v>2243</v>
      </c>
      <c r="D365" s="282">
        <v>100446</v>
      </c>
      <c r="E365" s="283">
        <v>0</v>
      </c>
      <c r="F365" s="279" t="s">
        <v>535</v>
      </c>
      <c r="G365" s="281" t="s">
        <v>351</v>
      </c>
      <c r="H365" s="281" t="s">
        <v>1624</v>
      </c>
      <c r="I365" s="284" t="s">
        <v>2244</v>
      </c>
      <c r="J365" s="285" t="s">
        <v>2245</v>
      </c>
      <c r="K365" s="286" t="s">
        <v>2246</v>
      </c>
      <c r="L365" s="285">
        <f t="shared" si="0"/>
        <v>0</v>
      </c>
      <c r="M365" s="286">
        <f t="shared" si="1"/>
        <v>0</v>
      </c>
    </row>
    <row r="366" spans="1:13" ht="11.25">
      <c r="A366" s="279" t="s">
        <v>1344</v>
      </c>
      <c r="B366" s="280" t="s">
        <v>1345</v>
      </c>
      <c r="C366" s="281" t="s">
        <v>2247</v>
      </c>
      <c r="D366" s="282">
        <v>7000</v>
      </c>
      <c r="E366" s="283">
        <v>0</v>
      </c>
      <c r="F366" s="279" t="s">
        <v>535</v>
      </c>
      <c r="G366" s="281" t="s">
        <v>351</v>
      </c>
      <c r="H366" s="281" t="s">
        <v>1644</v>
      </c>
      <c r="I366" s="284" t="s">
        <v>2244</v>
      </c>
      <c r="J366" s="285" t="s">
        <v>2245</v>
      </c>
      <c r="K366" s="286" t="s">
        <v>2246</v>
      </c>
      <c r="L366" s="285">
        <f t="shared" si="0"/>
        <v>0</v>
      </c>
      <c r="M366" s="286">
        <f t="shared" si="1"/>
        <v>0</v>
      </c>
    </row>
    <row r="367" spans="1:13" ht="11.25">
      <c r="A367" s="279" t="s">
        <v>1351</v>
      </c>
      <c r="B367" s="280" t="s">
        <v>1352</v>
      </c>
      <c r="C367" s="281" t="s">
        <v>2248</v>
      </c>
      <c r="D367" s="282">
        <v>1764406</v>
      </c>
      <c r="E367" s="283">
        <v>0</v>
      </c>
      <c r="F367" s="279" t="s">
        <v>535</v>
      </c>
      <c r="G367" s="281" t="s">
        <v>351</v>
      </c>
      <c r="H367" s="281" t="s">
        <v>1624</v>
      </c>
      <c r="I367" s="284" t="s">
        <v>2249</v>
      </c>
      <c r="J367" s="285" t="s">
        <v>2250</v>
      </c>
      <c r="K367" s="286" t="s">
        <v>2251</v>
      </c>
      <c r="L367" s="285">
        <f t="shared" si="0"/>
        <v>0</v>
      </c>
      <c r="M367" s="286">
        <f t="shared" si="1"/>
        <v>0</v>
      </c>
    </row>
    <row r="368" spans="1:13" ht="11.25">
      <c r="A368" s="279" t="s">
        <v>1351</v>
      </c>
      <c r="B368" s="280" t="s">
        <v>1352</v>
      </c>
      <c r="C368" s="281" t="s">
        <v>2252</v>
      </c>
      <c r="D368" s="282">
        <v>96000</v>
      </c>
      <c r="E368" s="283">
        <v>0</v>
      </c>
      <c r="F368" s="279" t="s">
        <v>535</v>
      </c>
      <c r="G368" s="281" t="s">
        <v>351</v>
      </c>
      <c r="H368" s="281" t="s">
        <v>1644</v>
      </c>
      <c r="I368" s="284" t="s">
        <v>2249</v>
      </c>
      <c r="J368" s="285" t="s">
        <v>2250</v>
      </c>
      <c r="K368" s="286" t="s">
        <v>2251</v>
      </c>
      <c r="L368" s="285">
        <f t="shared" si="0"/>
        <v>0</v>
      </c>
      <c r="M368" s="286">
        <f t="shared" si="1"/>
        <v>0</v>
      </c>
    </row>
    <row r="369" spans="1:13" ht="11.25">
      <c r="A369" s="287" t="s">
        <v>1351</v>
      </c>
      <c r="B369" s="280" t="s">
        <v>1352</v>
      </c>
      <c r="C369" s="288" t="s">
        <v>2253</v>
      </c>
      <c r="D369" s="292">
        <v>40000</v>
      </c>
      <c r="E369" s="283">
        <v>0</v>
      </c>
      <c r="F369" s="287" t="s">
        <v>537</v>
      </c>
      <c r="G369" s="288" t="s">
        <v>353</v>
      </c>
      <c r="H369" s="288" t="s">
        <v>1624</v>
      </c>
      <c r="I369" s="284" t="s">
        <v>2254</v>
      </c>
      <c r="J369" s="285" t="s">
        <v>2255</v>
      </c>
      <c r="K369" s="286"/>
      <c r="L369" s="285">
        <f t="shared" si="0"/>
        <v>0</v>
      </c>
      <c r="M369" s="286">
        <f t="shared" si="1"/>
        <v>0</v>
      </c>
    </row>
    <row r="370" spans="1:13" ht="11.25">
      <c r="A370" s="279" t="s">
        <v>1351</v>
      </c>
      <c r="B370" s="280" t="s">
        <v>1352</v>
      </c>
      <c r="C370" s="281" t="s">
        <v>2256</v>
      </c>
      <c r="D370" s="282">
        <v>100000</v>
      </c>
      <c r="E370" s="283">
        <v>0</v>
      </c>
      <c r="F370" s="279" t="s">
        <v>545</v>
      </c>
      <c r="G370" s="281" t="s">
        <v>353</v>
      </c>
      <c r="H370" s="281" t="s">
        <v>1624</v>
      </c>
      <c r="I370" s="284" t="s">
        <v>2257</v>
      </c>
      <c r="J370" s="285" t="s">
        <v>2255</v>
      </c>
      <c r="K370" s="286"/>
      <c r="L370" s="285">
        <f t="shared" si="0"/>
        <v>0</v>
      </c>
      <c r="M370" s="286">
        <f t="shared" si="1"/>
        <v>0</v>
      </c>
    </row>
    <row r="371" spans="1:13" ht="11.25">
      <c r="A371" s="287" t="s">
        <v>1351</v>
      </c>
      <c r="B371" s="280" t="s">
        <v>1352</v>
      </c>
      <c r="C371" s="288" t="s">
        <v>2258</v>
      </c>
      <c r="D371" s="289">
        <v>2000</v>
      </c>
      <c r="E371" s="290">
        <v>0</v>
      </c>
      <c r="F371" s="287" t="s">
        <v>551</v>
      </c>
      <c r="G371" s="288" t="s">
        <v>353</v>
      </c>
      <c r="H371" s="288" t="s">
        <v>1624</v>
      </c>
      <c r="I371" s="284" t="s">
        <v>2259</v>
      </c>
      <c r="J371" s="285" t="s">
        <v>2255</v>
      </c>
      <c r="K371" s="286"/>
      <c r="L371" s="285">
        <f t="shared" si="0"/>
        <v>0</v>
      </c>
      <c r="M371" s="286">
        <f t="shared" si="1"/>
        <v>0</v>
      </c>
    </row>
    <row r="372" spans="1:13" ht="11.25">
      <c r="A372" s="279" t="s">
        <v>1357</v>
      </c>
      <c r="B372" s="280" t="s">
        <v>1358</v>
      </c>
      <c r="C372" s="281" t="s">
        <v>2260</v>
      </c>
      <c r="D372" s="282">
        <v>19437</v>
      </c>
      <c r="E372" s="283">
        <v>0</v>
      </c>
      <c r="F372" s="279" t="s">
        <v>535</v>
      </c>
      <c r="G372" s="281" t="s">
        <v>351</v>
      </c>
      <c r="H372" s="281" t="s">
        <v>1624</v>
      </c>
      <c r="I372" s="284" t="s">
        <v>2261</v>
      </c>
      <c r="J372" s="285" t="s">
        <v>2262</v>
      </c>
      <c r="K372" s="286" t="s">
        <v>2263</v>
      </c>
      <c r="L372" s="285">
        <f t="shared" si="0"/>
        <v>0</v>
      </c>
      <c r="M372" s="286">
        <f t="shared" si="1"/>
        <v>0</v>
      </c>
    </row>
    <row r="373" spans="1:13" ht="11.25">
      <c r="A373" s="279" t="s">
        <v>1363</v>
      </c>
      <c r="B373" s="280" t="s">
        <v>1364</v>
      </c>
      <c r="C373" s="281" t="s">
        <v>2264</v>
      </c>
      <c r="D373" s="282">
        <v>380419</v>
      </c>
      <c r="E373" s="283">
        <v>0</v>
      </c>
      <c r="F373" s="279" t="s">
        <v>535</v>
      </c>
      <c r="G373" s="281" t="s">
        <v>351</v>
      </c>
      <c r="H373" s="281" t="s">
        <v>1624</v>
      </c>
      <c r="I373" s="284" t="s">
        <v>2265</v>
      </c>
      <c r="J373" s="285" t="s">
        <v>2266</v>
      </c>
      <c r="K373" s="286" t="s">
        <v>2267</v>
      </c>
      <c r="L373" s="285">
        <f t="shared" si="0"/>
        <v>0</v>
      </c>
      <c r="M373" s="286">
        <f t="shared" si="1"/>
        <v>0</v>
      </c>
    </row>
    <row r="374" spans="1:13" ht="11.25">
      <c r="A374" s="279" t="s">
        <v>1363</v>
      </c>
      <c r="B374" s="280" t="s">
        <v>1364</v>
      </c>
      <c r="C374" s="288" t="s">
        <v>2268</v>
      </c>
      <c r="D374" s="289">
        <v>12500</v>
      </c>
      <c r="E374" s="283">
        <v>0</v>
      </c>
      <c r="F374" s="279" t="s">
        <v>545</v>
      </c>
      <c r="G374" s="281" t="s">
        <v>353</v>
      </c>
      <c r="H374" s="281" t="s">
        <v>1624</v>
      </c>
      <c r="I374" s="284" t="s">
        <v>2269</v>
      </c>
      <c r="J374" s="285" t="s">
        <v>2270</v>
      </c>
      <c r="K374" s="286"/>
      <c r="L374" s="285">
        <f t="shared" si="0"/>
        <v>0</v>
      </c>
      <c r="M374" s="286">
        <f t="shared" si="1"/>
        <v>0</v>
      </c>
    </row>
    <row r="375" spans="1:13" ht="11.25">
      <c r="A375" s="287" t="s">
        <v>1363</v>
      </c>
      <c r="B375" s="280" t="s">
        <v>1364</v>
      </c>
      <c r="C375" s="288" t="s">
        <v>2271</v>
      </c>
      <c r="D375" s="289">
        <v>4575</v>
      </c>
      <c r="E375" s="290">
        <v>0.67</v>
      </c>
      <c r="F375" s="291" t="s">
        <v>547</v>
      </c>
      <c r="G375" s="281" t="s">
        <v>349</v>
      </c>
      <c r="H375" s="288" t="s">
        <v>1624</v>
      </c>
      <c r="I375" s="284" t="s">
        <v>2272</v>
      </c>
      <c r="J375" s="285" t="s">
        <v>2273</v>
      </c>
      <c r="K375" s="286"/>
      <c r="L375" s="285">
        <f t="shared" si="0"/>
        <v>0</v>
      </c>
      <c r="M375" s="286">
        <f t="shared" si="1"/>
        <v>0</v>
      </c>
    </row>
    <row r="376" spans="1:13" ht="11.25">
      <c r="A376" s="279" t="s">
        <v>1368</v>
      </c>
      <c r="B376" s="280" t="s">
        <v>1369</v>
      </c>
      <c r="C376" s="281" t="s">
        <v>2274</v>
      </c>
      <c r="D376" s="282">
        <v>1443172</v>
      </c>
      <c r="E376" s="283">
        <v>0</v>
      </c>
      <c r="F376" s="279" t="s">
        <v>535</v>
      </c>
      <c r="G376" s="281" t="s">
        <v>351</v>
      </c>
      <c r="H376" s="281" t="s">
        <v>1624</v>
      </c>
      <c r="I376" s="284" t="s">
        <v>2275</v>
      </c>
      <c r="J376" s="285" t="s">
        <v>2276</v>
      </c>
      <c r="K376" s="286" t="s">
        <v>2277</v>
      </c>
      <c r="L376" s="285">
        <f t="shared" si="0"/>
        <v>0</v>
      </c>
      <c r="M376" s="286">
        <f t="shared" si="1"/>
        <v>0</v>
      </c>
    </row>
    <row r="377" spans="1:13" ht="11.25">
      <c r="A377" s="279" t="s">
        <v>1368</v>
      </c>
      <c r="B377" s="280" t="s">
        <v>1369</v>
      </c>
      <c r="C377" s="281" t="s">
        <v>2278</v>
      </c>
      <c r="D377" s="282">
        <v>25000</v>
      </c>
      <c r="E377" s="283">
        <v>0</v>
      </c>
      <c r="F377" s="279" t="s">
        <v>535</v>
      </c>
      <c r="G377" s="281" t="s">
        <v>351</v>
      </c>
      <c r="H377" s="281" t="s">
        <v>1644</v>
      </c>
      <c r="I377" s="284" t="s">
        <v>2275</v>
      </c>
      <c r="J377" s="285" t="s">
        <v>2276</v>
      </c>
      <c r="K377" s="286" t="s">
        <v>2277</v>
      </c>
      <c r="L377" s="285">
        <f t="shared" si="0"/>
        <v>0</v>
      </c>
      <c r="M377" s="286">
        <f t="shared" si="1"/>
        <v>0</v>
      </c>
    </row>
    <row r="378" spans="1:13" ht="11.25">
      <c r="A378" s="279" t="s">
        <v>1374</v>
      </c>
      <c r="B378" s="280" t="s">
        <v>1375</v>
      </c>
      <c r="C378" s="281" t="s">
        <v>2279</v>
      </c>
      <c r="D378" s="282">
        <v>110516</v>
      </c>
      <c r="E378" s="283">
        <v>0</v>
      </c>
      <c r="F378" s="279" t="s">
        <v>535</v>
      </c>
      <c r="G378" s="281" t="s">
        <v>351</v>
      </c>
      <c r="H378" s="281" t="s">
        <v>1624</v>
      </c>
      <c r="I378" s="284" t="s">
        <v>2280</v>
      </c>
      <c r="J378" s="285" t="s">
        <v>2281</v>
      </c>
      <c r="K378" s="286" t="s">
        <v>2282</v>
      </c>
      <c r="L378" s="285">
        <f t="shared" si="0"/>
        <v>0</v>
      </c>
      <c r="M378" s="286">
        <f t="shared" si="1"/>
        <v>0</v>
      </c>
    </row>
    <row r="379" spans="1:13" ht="11.25">
      <c r="A379" s="287" t="s">
        <v>1374</v>
      </c>
      <c r="B379" s="280" t="s">
        <v>1375</v>
      </c>
      <c r="C379" s="288" t="s">
        <v>2283</v>
      </c>
      <c r="D379" s="292">
        <v>10000</v>
      </c>
      <c r="E379" s="283">
        <v>0</v>
      </c>
      <c r="F379" s="287" t="s">
        <v>537</v>
      </c>
      <c r="G379" s="288" t="s">
        <v>353</v>
      </c>
      <c r="H379" s="288" t="s">
        <v>1624</v>
      </c>
      <c r="I379" s="284" t="s">
        <v>2284</v>
      </c>
      <c r="J379" s="285" t="s">
        <v>2285</v>
      </c>
      <c r="K379" s="286"/>
      <c r="L379" s="285">
        <f t="shared" si="0"/>
        <v>0</v>
      </c>
      <c r="M379" s="286">
        <f t="shared" si="1"/>
        <v>0</v>
      </c>
    </row>
    <row r="380" spans="1:13" ht="11.25">
      <c r="A380" s="279" t="s">
        <v>1380</v>
      </c>
      <c r="B380" s="280" t="s">
        <v>1381</v>
      </c>
      <c r="C380" s="281" t="s">
        <v>2286</v>
      </c>
      <c r="D380" s="282">
        <v>280383</v>
      </c>
      <c r="E380" s="283">
        <v>0</v>
      </c>
      <c r="F380" s="279" t="s">
        <v>535</v>
      </c>
      <c r="G380" s="281" t="s">
        <v>351</v>
      </c>
      <c r="H380" s="281" t="s">
        <v>1624</v>
      </c>
      <c r="I380" s="284" t="s">
        <v>2287</v>
      </c>
      <c r="J380" s="285" t="s">
        <v>2288</v>
      </c>
      <c r="K380" s="286" t="s">
        <v>2289</v>
      </c>
      <c r="L380" s="285">
        <f t="shared" si="0"/>
        <v>0</v>
      </c>
      <c r="M380" s="286">
        <f t="shared" si="1"/>
        <v>0</v>
      </c>
    </row>
    <row r="381" spans="1:13" ht="11.25">
      <c r="A381" s="287" t="s">
        <v>1380</v>
      </c>
      <c r="B381" s="280" t="s">
        <v>1381</v>
      </c>
      <c r="C381" s="288" t="s">
        <v>2290</v>
      </c>
      <c r="D381" s="292">
        <v>5000</v>
      </c>
      <c r="E381" s="283">
        <v>0</v>
      </c>
      <c r="F381" s="287" t="s">
        <v>537</v>
      </c>
      <c r="G381" s="288" t="s">
        <v>353</v>
      </c>
      <c r="H381" s="288" t="s">
        <v>1624</v>
      </c>
      <c r="I381" s="284" t="s">
        <v>2291</v>
      </c>
      <c r="J381" s="285" t="s">
        <v>2292</v>
      </c>
      <c r="K381" s="286"/>
      <c r="L381" s="285">
        <f t="shared" si="0"/>
        <v>0</v>
      </c>
      <c r="M381" s="286">
        <f t="shared" si="1"/>
        <v>0</v>
      </c>
    </row>
    <row r="382" spans="1:13" ht="11.25">
      <c r="A382" s="287" t="s">
        <v>1380</v>
      </c>
      <c r="B382" s="280" t="s">
        <v>1381</v>
      </c>
      <c r="C382" s="288" t="s">
        <v>2293</v>
      </c>
      <c r="D382" s="292">
        <v>20000</v>
      </c>
      <c r="E382" s="283">
        <v>0</v>
      </c>
      <c r="F382" s="287" t="s">
        <v>537</v>
      </c>
      <c r="G382" s="288" t="s">
        <v>353</v>
      </c>
      <c r="H382" s="288" t="s">
        <v>1624</v>
      </c>
      <c r="I382" s="284" t="s">
        <v>2291</v>
      </c>
      <c r="J382" s="285" t="s">
        <v>2292</v>
      </c>
      <c r="K382" s="286"/>
      <c r="L382" s="285">
        <f t="shared" si="0"/>
        <v>0</v>
      </c>
      <c r="M382" s="286">
        <f t="shared" si="1"/>
        <v>0</v>
      </c>
    </row>
    <row r="383" spans="1:13" ht="11.25">
      <c r="A383" s="287" t="s">
        <v>1380</v>
      </c>
      <c r="B383" s="280" t="s">
        <v>1381</v>
      </c>
      <c r="C383" s="288" t="s">
        <v>2294</v>
      </c>
      <c r="D383" s="292">
        <v>5000</v>
      </c>
      <c r="E383" s="283">
        <v>0</v>
      </c>
      <c r="F383" s="287" t="s">
        <v>537</v>
      </c>
      <c r="G383" s="288" t="s">
        <v>353</v>
      </c>
      <c r="H383" s="288" t="s">
        <v>1624</v>
      </c>
      <c r="I383" s="284" t="s">
        <v>2291</v>
      </c>
      <c r="J383" s="285" t="s">
        <v>2292</v>
      </c>
      <c r="K383" s="286"/>
      <c r="L383" s="285">
        <f t="shared" si="0"/>
        <v>0</v>
      </c>
      <c r="M383" s="286">
        <f t="shared" si="1"/>
        <v>0</v>
      </c>
    </row>
    <row r="384" spans="1:13" ht="11.25">
      <c r="A384" s="279" t="s">
        <v>1380</v>
      </c>
      <c r="B384" s="280" t="s">
        <v>1381</v>
      </c>
      <c r="C384" s="288" t="s">
        <v>2295</v>
      </c>
      <c r="D384" s="289">
        <v>40000</v>
      </c>
      <c r="E384" s="283">
        <v>0</v>
      </c>
      <c r="F384" s="279" t="s">
        <v>545</v>
      </c>
      <c r="G384" s="281" t="s">
        <v>353</v>
      </c>
      <c r="H384" s="281" t="s">
        <v>1624</v>
      </c>
      <c r="I384" s="284" t="s">
        <v>2296</v>
      </c>
      <c r="J384" s="285" t="s">
        <v>2292</v>
      </c>
      <c r="K384" s="286"/>
      <c r="L384" s="285">
        <f t="shared" si="0"/>
        <v>0</v>
      </c>
      <c r="M384" s="286">
        <f t="shared" si="1"/>
        <v>0</v>
      </c>
    </row>
    <row r="385" spans="1:13" ht="11.25">
      <c r="A385" s="287" t="s">
        <v>1380</v>
      </c>
      <c r="B385" s="280" t="s">
        <v>1381</v>
      </c>
      <c r="C385" s="288" t="s">
        <v>2297</v>
      </c>
      <c r="D385" s="289">
        <v>500</v>
      </c>
      <c r="E385" s="290">
        <v>0</v>
      </c>
      <c r="F385" s="287" t="s">
        <v>551</v>
      </c>
      <c r="G385" s="288" t="s">
        <v>353</v>
      </c>
      <c r="H385" s="288" t="s">
        <v>1624</v>
      </c>
      <c r="I385" s="284" t="s">
        <v>2298</v>
      </c>
      <c r="J385" s="285" t="s">
        <v>2292</v>
      </c>
      <c r="K385" s="286"/>
      <c r="L385" s="285">
        <f t="shared" si="0"/>
        <v>0</v>
      </c>
      <c r="M385" s="286">
        <f t="shared" si="1"/>
        <v>0</v>
      </c>
    </row>
    <row r="386" spans="1:13" ht="11.25">
      <c r="A386" s="287" t="s">
        <v>1380</v>
      </c>
      <c r="B386" s="280" t="s">
        <v>1381</v>
      </c>
      <c r="C386" s="288" t="s">
        <v>2299</v>
      </c>
      <c r="D386" s="289">
        <v>500</v>
      </c>
      <c r="E386" s="290">
        <v>0</v>
      </c>
      <c r="F386" s="287" t="s">
        <v>551</v>
      </c>
      <c r="G386" s="288" t="s">
        <v>353</v>
      </c>
      <c r="H386" s="288" t="s">
        <v>1624</v>
      </c>
      <c r="I386" s="284" t="s">
        <v>2298</v>
      </c>
      <c r="J386" s="285" t="s">
        <v>2292</v>
      </c>
      <c r="K386" s="286"/>
      <c r="L386" s="285">
        <f t="shared" si="0"/>
        <v>0</v>
      </c>
      <c r="M386" s="286">
        <f t="shared" si="1"/>
        <v>0</v>
      </c>
    </row>
    <row r="387" spans="1:13" ht="11.25">
      <c r="A387" s="279" t="s">
        <v>1386</v>
      </c>
      <c r="B387" s="280" t="s">
        <v>1387</v>
      </c>
      <c r="C387" s="281" t="s">
        <v>2300</v>
      </c>
      <c r="D387" s="282">
        <v>414218</v>
      </c>
      <c r="E387" s="283">
        <v>0</v>
      </c>
      <c r="F387" s="279" t="s">
        <v>535</v>
      </c>
      <c r="G387" s="281" t="s">
        <v>351</v>
      </c>
      <c r="H387" s="281" t="s">
        <v>1624</v>
      </c>
      <c r="I387" s="284" t="s">
        <v>2301</v>
      </c>
      <c r="J387" s="285" t="s">
        <v>2302</v>
      </c>
      <c r="K387" s="286" t="s">
        <v>2303</v>
      </c>
      <c r="L387" s="285">
        <f t="shared" si="0"/>
        <v>0</v>
      </c>
      <c r="M387" s="286">
        <f t="shared" si="1"/>
        <v>0</v>
      </c>
    </row>
    <row r="388" spans="1:13" ht="11.25">
      <c r="A388" s="279" t="s">
        <v>1386</v>
      </c>
      <c r="B388" s="280" t="s">
        <v>1387</v>
      </c>
      <c r="C388" s="281" t="s">
        <v>2304</v>
      </c>
      <c r="D388" s="282">
        <v>4200</v>
      </c>
      <c r="E388" s="283">
        <v>0</v>
      </c>
      <c r="F388" s="279" t="s">
        <v>535</v>
      </c>
      <c r="G388" s="281" t="s">
        <v>351</v>
      </c>
      <c r="H388" s="281" t="s">
        <v>1644</v>
      </c>
      <c r="I388" s="284" t="s">
        <v>2301</v>
      </c>
      <c r="J388" s="285" t="s">
        <v>2302</v>
      </c>
      <c r="K388" s="286" t="s">
        <v>2303</v>
      </c>
      <c r="L388" s="285">
        <f t="shared" si="0"/>
        <v>0</v>
      </c>
      <c r="M388" s="286">
        <f t="shared" si="1"/>
        <v>0</v>
      </c>
    </row>
    <row r="389" spans="1:13" ht="11.25">
      <c r="A389" s="287" t="s">
        <v>1386</v>
      </c>
      <c r="B389" s="280" t="s">
        <v>1387</v>
      </c>
      <c r="C389" s="288" t="s">
        <v>2305</v>
      </c>
      <c r="D389" s="292">
        <v>15000</v>
      </c>
      <c r="E389" s="283">
        <v>0</v>
      </c>
      <c r="F389" s="287" t="s">
        <v>537</v>
      </c>
      <c r="G389" s="288" t="s">
        <v>353</v>
      </c>
      <c r="H389" s="288" t="s">
        <v>1624</v>
      </c>
      <c r="I389" s="284" t="s">
        <v>2306</v>
      </c>
      <c r="J389" s="285" t="s">
        <v>2307</v>
      </c>
      <c r="K389" s="286"/>
      <c r="L389" s="285">
        <f t="shared" si="0"/>
        <v>0</v>
      </c>
      <c r="M389" s="286">
        <f t="shared" si="1"/>
        <v>0</v>
      </c>
    </row>
    <row r="390" spans="1:13" ht="11.25">
      <c r="A390" s="287" t="s">
        <v>1386</v>
      </c>
      <c r="B390" s="280" t="s">
        <v>1387</v>
      </c>
      <c r="C390" s="288" t="s">
        <v>2308</v>
      </c>
      <c r="D390" s="292">
        <v>10000</v>
      </c>
      <c r="E390" s="283">
        <v>0</v>
      </c>
      <c r="F390" s="287" t="s">
        <v>537</v>
      </c>
      <c r="G390" s="288" t="s">
        <v>353</v>
      </c>
      <c r="H390" s="288" t="s">
        <v>1624</v>
      </c>
      <c r="I390" s="284" t="s">
        <v>2306</v>
      </c>
      <c r="J390" s="285" t="s">
        <v>2307</v>
      </c>
      <c r="K390" s="286"/>
      <c r="L390" s="285">
        <f t="shared" si="0"/>
        <v>0</v>
      </c>
      <c r="M390" s="286">
        <f t="shared" si="1"/>
        <v>0</v>
      </c>
    </row>
    <row r="391" spans="1:13" ht="11.25">
      <c r="A391" s="287" t="s">
        <v>1386</v>
      </c>
      <c r="B391" s="280" t="s">
        <v>1387</v>
      </c>
      <c r="C391" s="288" t="s">
        <v>2309</v>
      </c>
      <c r="D391" s="292">
        <v>20000</v>
      </c>
      <c r="E391" s="283">
        <v>0</v>
      </c>
      <c r="F391" s="287" t="s">
        <v>537</v>
      </c>
      <c r="G391" s="288" t="s">
        <v>353</v>
      </c>
      <c r="H391" s="288" t="s">
        <v>1624</v>
      </c>
      <c r="I391" s="284" t="s">
        <v>2306</v>
      </c>
      <c r="J391" s="285" t="s">
        <v>2307</v>
      </c>
      <c r="K391" s="286"/>
      <c r="L391" s="285">
        <f t="shared" si="0"/>
        <v>0</v>
      </c>
      <c r="M391" s="286">
        <f t="shared" si="1"/>
        <v>0</v>
      </c>
    </row>
    <row r="392" spans="1:13" ht="11.25">
      <c r="A392" s="287" t="s">
        <v>1386</v>
      </c>
      <c r="B392" s="280" t="s">
        <v>1387</v>
      </c>
      <c r="C392" s="288" t="s">
        <v>2310</v>
      </c>
      <c r="D392" s="292">
        <v>10000</v>
      </c>
      <c r="E392" s="283">
        <v>0</v>
      </c>
      <c r="F392" s="287" t="s">
        <v>537</v>
      </c>
      <c r="G392" s="288" t="s">
        <v>353</v>
      </c>
      <c r="H392" s="288" t="s">
        <v>1624</v>
      </c>
      <c r="I392" s="284" t="s">
        <v>2306</v>
      </c>
      <c r="J392" s="285" t="s">
        <v>2307</v>
      </c>
      <c r="K392" s="286"/>
      <c r="L392" s="285">
        <f t="shared" si="0"/>
        <v>0</v>
      </c>
      <c r="M392" s="286">
        <f t="shared" si="1"/>
        <v>0</v>
      </c>
    </row>
    <row r="393" spans="1:13" ht="11.25">
      <c r="A393" s="287" t="s">
        <v>1386</v>
      </c>
      <c r="B393" s="280" t="s">
        <v>1387</v>
      </c>
      <c r="C393" s="288" t="s">
        <v>2311</v>
      </c>
      <c r="D393" s="292">
        <v>30000</v>
      </c>
      <c r="E393" s="283">
        <v>0</v>
      </c>
      <c r="F393" s="287" t="s">
        <v>537</v>
      </c>
      <c r="G393" s="288" t="s">
        <v>353</v>
      </c>
      <c r="H393" s="288" t="s">
        <v>1624</v>
      </c>
      <c r="I393" s="284" t="s">
        <v>2306</v>
      </c>
      <c r="J393" s="285" t="s">
        <v>2307</v>
      </c>
      <c r="K393" s="286"/>
      <c r="L393" s="285">
        <f t="shared" si="0"/>
        <v>0</v>
      </c>
      <c r="M393" s="286">
        <f t="shared" si="1"/>
        <v>0</v>
      </c>
    </row>
    <row r="394" spans="1:13" ht="11.25">
      <c r="A394" s="287" t="s">
        <v>1386</v>
      </c>
      <c r="B394" s="280" t="s">
        <v>1387</v>
      </c>
      <c r="C394" s="288" t="s">
        <v>2312</v>
      </c>
      <c r="D394" s="292">
        <v>15000</v>
      </c>
      <c r="E394" s="283">
        <v>0</v>
      </c>
      <c r="F394" s="287" t="s">
        <v>537</v>
      </c>
      <c r="G394" s="288" t="s">
        <v>353</v>
      </c>
      <c r="H394" s="288" t="s">
        <v>1624</v>
      </c>
      <c r="I394" s="284" t="s">
        <v>2306</v>
      </c>
      <c r="J394" s="285" t="s">
        <v>2307</v>
      </c>
      <c r="K394" s="286"/>
      <c r="L394" s="285">
        <f t="shared" si="0"/>
        <v>0</v>
      </c>
      <c r="M394" s="286">
        <f t="shared" si="1"/>
        <v>0</v>
      </c>
    </row>
    <row r="395" spans="1:13" ht="11.25">
      <c r="A395" s="287" t="s">
        <v>1386</v>
      </c>
      <c r="B395" s="280" t="s">
        <v>1387</v>
      </c>
      <c r="C395" s="288" t="s">
        <v>2313</v>
      </c>
      <c r="D395" s="292">
        <v>10000</v>
      </c>
      <c r="E395" s="283">
        <v>0</v>
      </c>
      <c r="F395" s="287" t="s">
        <v>537</v>
      </c>
      <c r="G395" s="288" t="s">
        <v>353</v>
      </c>
      <c r="H395" s="288" t="s">
        <v>1624</v>
      </c>
      <c r="I395" s="284" t="s">
        <v>2306</v>
      </c>
      <c r="J395" s="285" t="s">
        <v>2307</v>
      </c>
      <c r="K395" s="286"/>
      <c r="L395" s="285">
        <f t="shared" si="0"/>
        <v>0</v>
      </c>
      <c r="M395" s="286">
        <f t="shared" si="1"/>
        <v>0</v>
      </c>
    </row>
    <row r="396" spans="1:13" ht="11.25">
      <c r="A396" s="287" t="s">
        <v>1386</v>
      </c>
      <c r="B396" s="280" t="s">
        <v>1387</v>
      </c>
      <c r="C396" s="288" t="s">
        <v>2314</v>
      </c>
      <c r="D396" s="292">
        <v>10000</v>
      </c>
      <c r="E396" s="283">
        <v>0</v>
      </c>
      <c r="F396" s="287" t="s">
        <v>537</v>
      </c>
      <c r="G396" s="288" t="s">
        <v>353</v>
      </c>
      <c r="H396" s="288" t="s">
        <v>1624</v>
      </c>
      <c r="I396" s="284" t="s">
        <v>2306</v>
      </c>
      <c r="J396" s="285" t="s">
        <v>2307</v>
      </c>
      <c r="K396" s="286"/>
      <c r="L396" s="285">
        <f t="shared" si="0"/>
        <v>0</v>
      </c>
      <c r="M396" s="286">
        <f t="shared" si="1"/>
        <v>0</v>
      </c>
    </row>
    <row r="397" spans="1:13" ht="11.25">
      <c r="A397" s="287" t="s">
        <v>1386</v>
      </c>
      <c r="B397" s="280" t="s">
        <v>1387</v>
      </c>
      <c r="C397" s="288" t="s">
        <v>2315</v>
      </c>
      <c r="D397" s="292">
        <v>5000</v>
      </c>
      <c r="E397" s="283">
        <v>0</v>
      </c>
      <c r="F397" s="287" t="s">
        <v>537</v>
      </c>
      <c r="G397" s="288" t="s">
        <v>353</v>
      </c>
      <c r="H397" s="288" t="s">
        <v>1624</v>
      </c>
      <c r="I397" s="284" t="s">
        <v>2306</v>
      </c>
      <c r="J397" s="285" t="s">
        <v>2307</v>
      </c>
      <c r="K397" s="286"/>
      <c r="L397" s="285">
        <f t="shared" si="0"/>
        <v>0</v>
      </c>
      <c r="M397" s="286">
        <f t="shared" si="1"/>
        <v>0</v>
      </c>
    </row>
    <row r="398" spans="1:13" ht="11.25">
      <c r="A398" s="287" t="s">
        <v>1386</v>
      </c>
      <c r="B398" s="280" t="s">
        <v>1387</v>
      </c>
      <c r="C398" s="288" t="s">
        <v>2316</v>
      </c>
      <c r="D398" s="292">
        <v>5000</v>
      </c>
      <c r="E398" s="283">
        <v>0</v>
      </c>
      <c r="F398" s="287" t="s">
        <v>537</v>
      </c>
      <c r="G398" s="288" t="s">
        <v>353</v>
      </c>
      <c r="H398" s="288" t="s">
        <v>1624</v>
      </c>
      <c r="I398" s="284" t="s">
        <v>2306</v>
      </c>
      <c r="J398" s="285" t="s">
        <v>2307</v>
      </c>
      <c r="K398" s="286"/>
      <c r="L398" s="285">
        <f t="shared" si="0"/>
        <v>0</v>
      </c>
      <c r="M398" s="286">
        <f t="shared" si="1"/>
        <v>0</v>
      </c>
    </row>
    <row r="399" spans="1:13" ht="11.25">
      <c r="A399" s="287" t="s">
        <v>1386</v>
      </c>
      <c r="B399" s="280" t="s">
        <v>1387</v>
      </c>
      <c r="C399" s="288" t="s">
        <v>2317</v>
      </c>
      <c r="D399" s="292">
        <v>30000</v>
      </c>
      <c r="E399" s="283">
        <v>0</v>
      </c>
      <c r="F399" s="287" t="s">
        <v>537</v>
      </c>
      <c r="G399" s="288" t="s">
        <v>353</v>
      </c>
      <c r="H399" s="288" t="s">
        <v>1624</v>
      </c>
      <c r="I399" s="284" t="s">
        <v>2306</v>
      </c>
      <c r="J399" s="285" t="s">
        <v>2307</v>
      </c>
      <c r="K399" s="286"/>
      <c r="L399" s="285">
        <f t="shared" si="0"/>
        <v>0</v>
      </c>
      <c r="M399" s="286">
        <f t="shared" si="1"/>
        <v>0</v>
      </c>
    </row>
    <row r="400" spans="1:13" ht="11.25">
      <c r="A400" s="287" t="s">
        <v>1386</v>
      </c>
      <c r="B400" s="280" t="s">
        <v>1387</v>
      </c>
      <c r="C400" s="288" t="s">
        <v>2318</v>
      </c>
      <c r="D400" s="292">
        <v>10000</v>
      </c>
      <c r="E400" s="283">
        <v>0</v>
      </c>
      <c r="F400" s="287" t="s">
        <v>537</v>
      </c>
      <c r="G400" s="288" t="s">
        <v>353</v>
      </c>
      <c r="H400" s="288" t="s">
        <v>1624</v>
      </c>
      <c r="I400" s="284" t="s">
        <v>2306</v>
      </c>
      <c r="J400" s="285" t="s">
        <v>2307</v>
      </c>
      <c r="K400" s="286"/>
      <c r="L400" s="285">
        <f t="shared" si="0"/>
        <v>0</v>
      </c>
      <c r="M400" s="286">
        <f t="shared" si="1"/>
        <v>0</v>
      </c>
    </row>
    <row r="401" spans="1:13" ht="11.25">
      <c r="A401" s="287" t="s">
        <v>1386</v>
      </c>
      <c r="B401" s="280" t="s">
        <v>1387</v>
      </c>
      <c r="C401" s="288" t="s">
        <v>2319</v>
      </c>
      <c r="D401" s="292">
        <v>5000</v>
      </c>
      <c r="E401" s="283">
        <v>0</v>
      </c>
      <c r="F401" s="287" t="s">
        <v>537</v>
      </c>
      <c r="G401" s="288" t="s">
        <v>353</v>
      </c>
      <c r="H401" s="288" t="s">
        <v>1624</v>
      </c>
      <c r="I401" s="284" t="s">
        <v>2306</v>
      </c>
      <c r="J401" s="285" t="s">
        <v>2307</v>
      </c>
      <c r="K401" s="286"/>
      <c r="L401" s="285">
        <f t="shared" si="0"/>
        <v>0</v>
      </c>
      <c r="M401" s="286">
        <f t="shared" si="1"/>
        <v>0</v>
      </c>
    </row>
    <row r="402" spans="1:13" ht="11.25">
      <c r="A402" s="287" t="s">
        <v>1386</v>
      </c>
      <c r="B402" s="280" t="s">
        <v>1387</v>
      </c>
      <c r="C402" s="288" t="s">
        <v>2320</v>
      </c>
      <c r="D402" s="292">
        <v>5000</v>
      </c>
      <c r="E402" s="283">
        <v>0</v>
      </c>
      <c r="F402" s="287" t="s">
        <v>537</v>
      </c>
      <c r="G402" s="288" t="s">
        <v>353</v>
      </c>
      <c r="H402" s="288" t="s">
        <v>1624</v>
      </c>
      <c r="I402" s="284" t="s">
        <v>2306</v>
      </c>
      <c r="J402" s="285" t="s">
        <v>2307</v>
      </c>
      <c r="K402" s="286"/>
      <c r="L402" s="285">
        <f t="shared" si="0"/>
        <v>0</v>
      </c>
      <c r="M402" s="286">
        <f t="shared" si="1"/>
        <v>0</v>
      </c>
    </row>
    <row r="403" spans="1:13" ht="11.25">
      <c r="A403" s="287" t="s">
        <v>1386</v>
      </c>
      <c r="B403" s="280" t="s">
        <v>1387</v>
      </c>
      <c r="C403" s="288" t="s">
        <v>2321</v>
      </c>
      <c r="D403" s="292">
        <v>10000</v>
      </c>
      <c r="E403" s="283">
        <v>0</v>
      </c>
      <c r="F403" s="287" t="s">
        <v>537</v>
      </c>
      <c r="G403" s="288" t="s">
        <v>353</v>
      </c>
      <c r="H403" s="288" t="s">
        <v>1624</v>
      </c>
      <c r="I403" s="284" t="s">
        <v>2306</v>
      </c>
      <c r="J403" s="285" t="s">
        <v>2307</v>
      </c>
      <c r="K403" s="286"/>
      <c r="L403" s="285">
        <f t="shared" si="0"/>
        <v>0</v>
      </c>
      <c r="M403" s="286">
        <f t="shared" si="1"/>
        <v>0</v>
      </c>
    </row>
    <row r="404" spans="1:13" ht="11.25">
      <c r="A404" s="287" t="s">
        <v>1386</v>
      </c>
      <c r="B404" s="280" t="s">
        <v>1387</v>
      </c>
      <c r="C404" s="288" t="s">
        <v>2322</v>
      </c>
      <c r="D404" s="292">
        <v>10000</v>
      </c>
      <c r="E404" s="283">
        <v>0</v>
      </c>
      <c r="F404" s="287" t="s">
        <v>537</v>
      </c>
      <c r="G404" s="288" t="s">
        <v>353</v>
      </c>
      <c r="H404" s="288" t="s">
        <v>1624</v>
      </c>
      <c r="I404" s="284" t="s">
        <v>2306</v>
      </c>
      <c r="J404" s="285" t="s">
        <v>2307</v>
      </c>
      <c r="K404" s="286"/>
      <c r="L404" s="285">
        <f t="shared" si="0"/>
        <v>0</v>
      </c>
      <c r="M404" s="286">
        <f t="shared" si="1"/>
        <v>0</v>
      </c>
    </row>
    <row r="405" spans="1:13" ht="11.25">
      <c r="A405" s="287" t="s">
        <v>1386</v>
      </c>
      <c r="B405" s="280" t="s">
        <v>1387</v>
      </c>
      <c r="C405" s="288" t="s">
        <v>2323</v>
      </c>
      <c r="D405" s="292">
        <v>5000</v>
      </c>
      <c r="E405" s="283">
        <v>0</v>
      </c>
      <c r="F405" s="287" t="s">
        <v>537</v>
      </c>
      <c r="G405" s="288" t="s">
        <v>353</v>
      </c>
      <c r="H405" s="288" t="s">
        <v>1624</v>
      </c>
      <c r="I405" s="284" t="s">
        <v>2306</v>
      </c>
      <c r="J405" s="285" t="s">
        <v>2307</v>
      </c>
      <c r="K405" s="286"/>
      <c r="L405" s="285">
        <f t="shared" si="0"/>
        <v>0</v>
      </c>
      <c r="M405" s="286">
        <f t="shared" si="1"/>
        <v>0</v>
      </c>
    </row>
    <row r="406" spans="1:13" ht="11.25">
      <c r="A406" s="287" t="s">
        <v>1386</v>
      </c>
      <c r="B406" s="280" t="s">
        <v>1387</v>
      </c>
      <c r="C406" s="288" t="s">
        <v>2324</v>
      </c>
      <c r="D406" s="292">
        <v>10000</v>
      </c>
      <c r="E406" s="283">
        <v>0</v>
      </c>
      <c r="F406" s="287" t="s">
        <v>537</v>
      </c>
      <c r="G406" s="288" t="s">
        <v>353</v>
      </c>
      <c r="H406" s="288" t="s">
        <v>1624</v>
      </c>
      <c r="I406" s="284" t="s">
        <v>2306</v>
      </c>
      <c r="J406" s="285" t="s">
        <v>2307</v>
      </c>
      <c r="K406" s="286"/>
      <c r="L406" s="285">
        <f t="shared" si="0"/>
        <v>0</v>
      </c>
      <c r="M406" s="286">
        <f t="shared" si="1"/>
        <v>0</v>
      </c>
    </row>
    <row r="407" spans="1:13" ht="11.25">
      <c r="A407" s="287" t="s">
        <v>1386</v>
      </c>
      <c r="B407" s="280" t="s">
        <v>1387</v>
      </c>
      <c r="C407" s="288" t="s">
        <v>2325</v>
      </c>
      <c r="D407" s="292">
        <v>5000</v>
      </c>
      <c r="E407" s="283">
        <v>0</v>
      </c>
      <c r="F407" s="287" t="s">
        <v>537</v>
      </c>
      <c r="G407" s="288" t="s">
        <v>353</v>
      </c>
      <c r="H407" s="288" t="s">
        <v>1624</v>
      </c>
      <c r="I407" s="284" t="s">
        <v>2306</v>
      </c>
      <c r="J407" s="285" t="s">
        <v>2307</v>
      </c>
      <c r="K407" s="286"/>
      <c r="L407" s="285">
        <f t="shared" si="0"/>
        <v>0</v>
      </c>
      <c r="M407" s="286">
        <f t="shared" si="1"/>
        <v>0</v>
      </c>
    </row>
    <row r="408" spans="1:13" ht="11.25">
      <c r="A408" s="287" t="s">
        <v>1386</v>
      </c>
      <c r="B408" s="280" t="s">
        <v>1387</v>
      </c>
      <c r="C408" s="288" t="s">
        <v>2326</v>
      </c>
      <c r="D408" s="292">
        <v>10000</v>
      </c>
      <c r="E408" s="283">
        <v>0</v>
      </c>
      <c r="F408" s="287" t="s">
        <v>537</v>
      </c>
      <c r="G408" s="288" t="s">
        <v>353</v>
      </c>
      <c r="H408" s="288" t="s">
        <v>1624</v>
      </c>
      <c r="I408" s="284" t="s">
        <v>2306</v>
      </c>
      <c r="J408" s="285" t="s">
        <v>2307</v>
      </c>
      <c r="K408" s="286"/>
      <c r="L408" s="285">
        <f t="shared" si="0"/>
        <v>0</v>
      </c>
      <c r="M408" s="286">
        <f t="shared" si="1"/>
        <v>0</v>
      </c>
    </row>
    <row r="409" spans="1:13" ht="11.25">
      <c r="A409" s="287" t="s">
        <v>1386</v>
      </c>
      <c r="B409" s="280" t="s">
        <v>1387</v>
      </c>
      <c r="C409" s="288" t="s">
        <v>2327</v>
      </c>
      <c r="D409" s="292">
        <v>10000</v>
      </c>
      <c r="E409" s="283">
        <v>0</v>
      </c>
      <c r="F409" s="287" t="s">
        <v>537</v>
      </c>
      <c r="G409" s="288" t="s">
        <v>353</v>
      </c>
      <c r="H409" s="288" t="s">
        <v>1624</v>
      </c>
      <c r="I409" s="284" t="s">
        <v>2306</v>
      </c>
      <c r="J409" s="285" t="s">
        <v>2307</v>
      </c>
      <c r="K409" s="286"/>
      <c r="L409" s="285">
        <f t="shared" si="0"/>
        <v>0</v>
      </c>
      <c r="M409" s="286">
        <f t="shared" si="1"/>
        <v>0</v>
      </c>
    </row>
    <row r="410" spans="1:13" ht="11.25">
      <c r="A410" s="287" t="s">
        <v>1386</v>
      </c>
      <c r="B410" s="280" t="s">
        <v>1387</v>
      </c>
      <c r="C410" s="288" t="s">
        <v>2328</v>
      </c>
      <c r="D410" s="289">
        <v>938</v>
      </c>
      <c r="E410" s="290">
        <v>0</v>
      </c>
      <c r="F410" s="287" t="s">
        <v>551</v>
      </c>
      <c r="G410" s="288" t="s">
        <v>353</v>
      </c>
      <c r="H410" s="288" t="s">
        <v>1624</v>
      </c>
      <c r="I410" s="284" t="s">
        <v>2329</v>
      </c>
      <c r="J410" s="285" t="s">
        <v>2307</v>
      </c>
      <c r="K410" s="286"/>
      <c r="L410" s="285">
        <f t="shared" si="0"/>
        <v>0</v>
      </c>
      <c r="M410" s="286">
        <f t="shared" si="1"/>
        <v>0</v>
      </c>
    </row>
    <row r="411" spans="1:13" ht="11.25">
      <c r="A411" s="287" t="s">
        <v>1386</v>
      </c>
      <c r="B411" s="280" t="s">
        <v>1387</v>
      </c>
      <c r="C411" s="288" t="s">
        <v>2330</v>
      </c>
      <c r="D411" s="289">
        <v>200</v>
      </c>
      <c r="E411" s="290">
        <v>0</v>
      </c>
      <c r="F411" s="287" t="s">
        <v>551</v>
      </c>
      <c r="G411" s="288" t="s">
        <v>353</v>
      </c>
      <c r="H411" s="288" t="s">
        <v>1624</v>
      </c>
      <c r="I411" s="284" t="s">
        <v>2329</v>
      </c>
      <c r="J411" s="285" t="s">
        <v>2307</v>
      </c>
      <c r="K411" s="286"/>
      <c r="L411" s="285">
        <f t="shared" si="0"/>
        <v>0</v>
      </c>
      <c r="M411" s="286">
        <f t="shared" si="1"/>
        <v>0</v>
      </c>
    </row>
    <row r="412" spans="1:13" ht="11.25">
      <c r="A412" s="287" t="s">
        <v>1386</v>
      </c>
      <c r="B412" s="280" t="s">
        <v>1387</v>
      </c>
      <c r="C412" s="288" t="s">
        <v>2331</v>
      </c>
      <c r="D412" s="289">
        <v>500</v>
      </c>
      <c r="E412" s="290">
        <v>0</v>
      </c>
      <c r="F412" s="287" t="s">
        <v>551</v>
      </c>
      <c r="G412" s="288" t="s">
        <v>353</v>
      </c>
      <c r="H412" s="288" t="s">
        <v>1624</v>
      </c>
      <c r="I412" s="284" t="s">
        <v>2329</v>
      </c>
      <c r="J412" s="285" t="s">
        <v>2307</v>
      </c>
      <c r="K412" s="286"/>
      <c r="L412" s="285">
        <f t="shared" si="0"/>
        <v>0</v>
      </c>
      <c r="M412" s="286">
        <f t="shared" si="1"/>
        <v>0</v>
      </c>
    </row>
    <row r="413" spans="1:13" ht="11.25">
      <c r="A413" s="287" t="s">
        <v>1386</v>
      </c>
      <c r="B413" s="280" t="s">
        <v>1387</v>
      </c>
      <c r="C413" s="288" t="s">
        <v>2332</v>
      </c>
      <c r="D413" s="289">
        <v>200</v>
      </c>
      <c r="E413" s="290">
        <v>0</v>
      </c>
      <c r="F413" s="287" t="s">
        <v>551</v>
      </c>
      <c r="G413" s="288" t="s">
        <v>353</v>
      </c>
      <c r="H413" s="288" t="s">
        <v>1624</v>
      </c>
      <c r="I413" s="284" t="s">
        <v>2329</v>
      </c>
      <c r="J413" s="285" t="s">
        <v>2307</v>
      </c>
      <c r="K413" s="286"/>
      <c r="L413" s="285">
        <f t="shared" si="0"/>
        <v>0</v>
      </c>
      <c r="M413" s="286">
        <f t="shared" si="1"/>
        <v>0</v>
      </c>
    </row>
    <row r="414" spans="1:13" ht="11.25">
      <c r="A414" s="287" t="s">
        <v>1386</v>
      </c>
      <c r="B414" s="280" t="s">
        <v>1387</v>
      </c>
      <c r="C414" s="288" t="s">
        <v>2333</v>
      </c>
      <c r="D414" s="289">
        <v>150</v>
      </c>
      <c r="E414" s="290">
        <v>0</v>
      </c>
      <c r="F414" s="287" t="s">
        <v>551</v>
      </c>
      <c r="G414" s="288" t="s">
        <v>353</v>
      </c>
      <c r="H414" s="288" t="s">
        <v>1624</v>
      </c>
      <c r="I414" s="284" t="s">
        <v>2329</v>
      </c>
      <c r="J414" s="285" t="s">
        <v>2307</v>
      </c>
      <c r="K414" s="286"/>
      <c r="L414" s="285">
        <f t="shared" si="0"/>
        <v>0</v>
      </c>
      <c r="M414" s="286">
        <f t="shared" si="1"/>
        <v>0</v>
      </c>
    </row>
    <row r="415" spans="1:13" ht="11.25">
      <c r="A415" s="287" t="s">
        <v>1386</v>
      </c>
      <c r="B415" s="280" t="s">
        <v>1387</v>
      </c>
      <c r="C415" s="288" t="s">
        <v>2334</v>
      </c>
      <c r="D415" s="289">
        <v>1000</v>
      </c>
      <c r="E415" s="290">
        <v>0</v>
      </c>
      <c r="F415" s="287" t="s">
        <v>551</v>
      </c>
      <c r="G415" s="288" t="s">
        <v>353</v>
      </c>
      <c r="H415" s="288" t="s">
        <v>1624</v>
      </c>
      <c r="I415" s="284" t="s">
        <v>2329</v>
      </c>
      <c r="J415" s="285" t="s">
        <v>2307</v>
      </c>
      <c r="K415" s="286"/>
      <c r="L415" s="285">
        <f t="shared" si="0"/>
        <v>0</v>
      </c>
      <c r="M415" s="286">
        <f t="shared" si="1"/>
        <v>0</v>
      </c>
    </row>
    <row r="416" spans="1:13" ht="11.25">
      <c r="A416" s="287" t="s">
        <v>1386</v>
      </c>
      <c r="B416" s="280" t="s">
        <v>1387</v>
      </c>
      <c r="C416" s="288" t="s">
        <v>2335</v>
      </c>
      <c r="D416" s="289">
        <v>100</v>
      </c>
      <c r="E416" s="290">
        <v>0</v>
      </c>
      <c r="F416" s="287" t="s">
        <v>551</v>
      </c>
      <c r="G416" s="288" t="s">
        <v>353</v>
      </c>
      <c r="H416" s="288" t="s">
        <v>1624</v>
      </c>
      <c r="I416" s="284" t="s">
        <v>2329</v>
      </c>
      <c r="J416" s="285" t="s">
        <v>2307</v>
      </c>
      <c r="K416" s="286"/>
      <c r="L416" s="285">
        <f t="shared" si="0"/>
        <v>0</v>
      </c>
      <c r="M416" s="286">
        <f t="shared" si="1"/>
        <v>0</v>
      </c>
    </row>
    <row r="417" spans="1:13" ht="11.25">
      <c r="A417" s="287" t="s">
        <v>1386</v>
      </c>
      <c r="B417" s="280" t="s">
        <v>1387</v>
      </c>
      <c r="C417" s="288" t="s">
        <v>2336</v>
      </c>
      <c r="D417" s="289">
        <v>330</v>
      </c>
      <c r="E417" s="290">
        <v>0</v>
      </c>
      <c r="F417" s="287" t="s">
        <v>551</v>
      </c>
      <c r="G417" s="288" t="s">
        <v>353</v>
      </c>
      <c r="H417" s="288" t="s">
        <v>1624</v>
      </c>
      <c r="I417" s="284" t="s">
        <v>2329</v>
      </c>
      <c r="J417" s="285" t="s">
        <v>2307</v>
      </c>
      <c r="K417" s="286"/>
      <c r="L417" s="285">
        <f t="shared" si="0"/>
        <v>0</v>
      </c>
      <c r="M417" s="286">
        <f t="shared" si="1"/>
        <v>0</v>
      </c>
    </row>
    <row r="418" spans="1:13" ht="11.25">
      <c r="A418" s="287" t="s">
        <v>1386</v>
      </c>
      <c r="B418" s="280" t="s">
        <v>1387</v>
      </c>
      <c r="C418" s="288" t="s">
        <v>2337</v>
      </c>
      <c r="D418" s="289">
        <v>330</v>
      </c>
      <c r="E418" s="290">
        <v>0</v>
      </c>
      <c r="F418" s="287" t="s">
        <v>551</v>
      </c>
      <c r="G418" s="288" t="s">
        <v>353</v>
      </c>
      <c r="H418" s="288" t="s">
        <v>1624</v>
      </c>
      <c r="I418" s="284" t="s">
        <v>2329</v>
      </c>
      <c r="J418" s="285" t="s">
        <v>2307</v>
      </c>
      <c r="K418" s="286"/>
      <c r="L418" s="285">
        <f t="shared" si="0"/>
        <v>0</v>
      </c>
      <c r="M418" s="286">
        <f t="shared" si="1"/>
        <v>0</v>
      </c>
    </row>
    <row r="419" spans="1:13" ht="11.25">
      <c r="A419" s="287" t="s">
        <v>1386</v>
      </c>
      <c r="B419" s="280" t="s">
        <v>1387</v>
      </c>
      <c r="C419" s="288" t="s">
        <v>2338</v>
      </c>
      <c r="D419" s="289">
        <v>330</v>
      </c>
      <c r="E419" s="290">
        <v>0</v>
      </c>
      <c r="F419" s="287" t="s">
        <v>551</v>
      </c>
      <c r="G419" s="288" t="s">
        <v>353</v>
      </c>
      <c r="H419" s="288" t="s">
        <v>1624</v>
      </c>
      <c r="I419" s="284" t="s">
        <v>2329</v>
      </c>
      <c r="J419" s="285" t="s">
        <v>2307</v>
      </c>
      <c r="K419" s="286"/>
      <c r="L419" s="285">
        <f t="shared" si="0"/>
        <v>0</v>
      </c>
      <c r="M419" s="286">
        <f t="shared" si="1"/>
        <v>0</v>
      </c>
    </row>
    <row r="420" spans="1:13" ht="11.25">
      <c r="A420" s="287" t="s">
        <v>1386</v>
      </c>
      <c r="B420" s="280" t="s">
        <v>1387</v>
      </c>
      <c r="C420" s="288" t="s">
        <v>2339</v>
      </c>
      <c r="D420" s="289">
        <v>330</v>
      </c>
      <c r="E420" s="290">
        <v>0</v>
      </c>
      <c r="F420" s="287" t="s">
        <v>551</v>
      </c>
      <c r="G420" s="288" t="s">
        <v>353</v>
      </c>
      <c r="H420" s="288" t="s">
        <v>1624</v>
      </c>
      <c r="I420" s="284" t="s">
        <v>2329</v>
      </c>
      <c r="J420" s="285" t="s">
        <v>2307</v>
      </c>
      <c r="K420" s="286"/>
      <c r="L420" s="285">
        <f t="shared" si="0"/>
        <v>0</v>
      </c>
      <c r="M420" s="286">
        <f t="shared" si="1"/>
        <v>0</v>
      </c>
    </row>
    <row r="421" spans="1:13" ht="11.25">
      <c r="A421" s="279" t="s">
        <v>1392</v>
      </c>
      <c r="B421" s="280" t="s">
        <v>1393</v>
      </c>
      <c r="C421" s="281" t="s">
        <v>2340</v>
      </c>
      <c r="D421" s="282">
        <v>105058</v>
      </c>
      <c r="E421" s="283">
        <v>0</v>
      </c>
      <c r="F421" s="279" t="s">
        <v>535</v>
      </c>
      <c r="G421" s="281" t="s">
        <v>351</v>
      </c>
      <c r="H421" s="281" t="s">
        <v>1624</v>
      </c>
      <c r="I421" s="284" t="s">
        <v>2341</v>
      </c>
      <c r="J421" s="285" t="s">
        <v>2342</v>
      </c>
      <c r="K421" s="286" t="s">
        <v>2343</v>
      </c>
      <c r="L421" s="285">
        <f t="shared" si="0"/>
        <v>0</v>
      </c>
      <c r="M421" s="286">
        <f t="shared" si="1"/>
        <v>0</v>
      </c>
    </row>
    <row r="422" spans="1:13" ht="11.25">
      <c r="A422" s="287" t="s">
        <v>1392</v>
      </c>
      <c r="B422" s="280" t="s">
        <v>1393</v>
      </c>
      <c r="C422" s="288" t="s">
        <v>2344</v>
      </c>
      <c r="D422" s="292">
        <v>5000</v>
      </c>
      <c r="E422" s="283">
        <v>0</v>
      </c>
      <c r="F422" s="287" t="s">
        <v>537</v>
      </c>
      <c r="G422" s="288" t="s">
        <v>353</v>
      </c>
      <c r="H422" s="288" t="s">
        <v>1624</v>
      </c>
      <c r="I422" s="284" t="s">
        <v>2345</v>
      </c>
      <c r="J422" s="285" t="s">
        <v>2346</v>
      </c>
      <c r="K422" s="286"/>
      <c r="L422" s="285">
        <f t="shared" si="0"/>
        <v>0</v>
      </c>
      <c r="M422" s="286">
        <f t="shared" si="1"/>
        <v>0</v>
      </c>
    </row>
    <row r="423" spans="1:13" ht="11.25">
      <c r="A423" s="287" t="s">
        <v>1392</v>
      </c>
      <c r="B423" s="280" t="s">
        <v>1393</v>
      </c>
      <c r="C423" s="288" t="s">
        <v>2347</v>
      </c>
      <c r="D423" s="292">
        <v>5000</v>
      </c>
      <c r="E423" s="283">
        <v>0</v>
      </c>
      <c r="F423" s="287" t="s">
        <v>537</v>
      </c>
      <c r="G423" s="288" t="s">
        <v>353</v>
      </c>
      <c r="H423" s="288" t="s">
        <v>1624</v>
      </c>
      <c r="I423" s="284" t="s">
        <v>2345</v>
      </c>
      <c r="J423" s="285" t="s">
        <v>2346</v>
      </c>
      <c r="K423" s="286"/>
      <c r="L423" s="285">
        <f t="shared" si="0"/>
        <v>0</v>
      </c>
      <c r="M423" s="286">
        <f t="shared" si="1"/>
        <v>0</v>
      </c>
    </row>
    <row r="424" spans="1:13" ht="11.25">
      <c r="A424" s="287" t="s">
        <v>1392</v>
      </c>
      <c r="B424" s="280" t="s">
        <v>1393</v>
      </c>
      <c r="C424" s="288" t="s">
        <v>2348</v>
      </c>
      <c r="D424" s="292">
        <v>10000</v>
      </c>
      <c r="E424" s="283">
        <v>0</v>
      </c>
      <c r="F424" s="287" t="s">
        <v>537</v>
      </c>
      <c r="G424" s="288" t="s">
        <v>353</v>
      </c>
      <c r="H424" s="288" t="s">
        <v>1624</v>
      </c>
      <c r="I424" s="284" t="s">
        <v>2345</v>
      </c>
      <c r="J424" s="285" t="s">
        <v>2346</v>
      </c>
      <c r="K424" s="286"/>
      <c r="L424" s="285">
        <f t="shared" si="0"/>
        <v>0</v>
      </c>
      <c r="M424" s="286">
        <f t="shared" si="1"/>
        <v>0</v>
      </c>
    </row>
    <row r="425" spans="1:13" ht="11.25">
      <c r="A425" s="287" t="s">
        <v>1392</v>
      </c>
      <c r="B425" s="280" t="s">
        <v>1393</v>
      </c>
      <c r="C425" s="288" t="s">
        <v>2349</v>
      </c>
      <c r="D425" s="292">
        <v>7000</v>
      </c>
      <c r="E425" s="283">
        <v>0</v>
      </c>
      <c r="F425" s="287" t="s">
        <v>537</v>
      </c>
      <c r="G425" s="288" t="s">
        <v>353</v>
      </c>
      <c r="H425" s="288" t="s">
        <v>1624</v>
      </c>
      <c r="I425" s="284" t="s">
        <v>2345</v>
      </c>
      <c r="J425" s="285" t="s">
        <v>2346</v>
      </c>
      <c r="K425" s="286"/>
      <c r="L425" s="285">
        <f t="shared" si="0"/>
        <v>0</v>
      </c>
      <c r="M425" s="286">
        <f t="shared" si="1"/>
        <v>0</v>
      </c>
    </row>
    <row r="426" spans="1:13" ht="11.25">
      <c r="A426" s="287" t="s">
        <v>1392</v>
      </c>
      <c r="B426" s="280" t="s">
        <v>1393</v>
      </c>
      <c r="C426" s="288" t="s">
        <v>2350</v>
      </c>
      <c r="D426" s="292">
        <v>7000</v>
      </c>
      <c r="E426" s="283">
        <v>0</v>
      </c>
      <c r="F426" s="287" t="s">
        <v>537</v>
      </c>
      <c r="G426" s="288" t="s">
        <v>353</v>
      </c>
      <c r="H426" s="288" t="s">
        <v>1624</v>
      </c>
      <c r="I426" s="284" t="s">
        <v>2345</v>
      </c>
      <c r="J426" s="285" t="s">
        <v>2346</v>
      </c>
      <c r="K426" s="286"/>
      <c r="L426" s="285">
        <f t="shared" si="0"/>
        <v>0</v>
      </c>
      <c r="M426" s="286">
        <f t="shared" si="1"/>
        <v>0</v>
      </c>
    </row>
    <row r="427" spans="1:13" ht="11.25">
      <c r="A427" s="287" t="s">
        <v>1392</v>
      </c>
      <c r="B427" s="280" t="s">
        <v>1393</v>
      </c>
      <c r="C427" s="288" t="s">
        <v>2351</v>
      </c>
      <c r="D427" s="292">
        <v>7000</v>
      </c>
      <c r="E427" s="283">
        <v>0</v>
      </c>
      <c r="F427" s="287" t="s">
        <v>537</v>
      </c>
      <c r="G427" s="288" t="s">
        <v>353</v>
      </c>
      <c r="H427" s="288" t="s">
        <v>1624</v>
      </c>
      <c r="I427" s="284" t="s">
        <v>2345</v>
      </c>
      <c r="J427" s="285" t="s">
        <v>2346</v>
      </c>
      <c r="K427" s="286"/>
      <c r="L427" s="285">
        <f t="shared" si="0"/>
        <v>0</v>
      </c>
      <c r="M427" s="286">
        <f t="shared" si="1"/>
        <v>0</v>
      </c>
    </row>
    <row r="428" spans="1:13" ht="11.25">
      <c r="A428" s="287" t="s">
        <v>1392</v>
      </c>
      <c r="B428" s="280" t="s">
        <v>1393</v>
      </c>
      <c r="C428" s="288" t="s">
        <v>2352</v>
      </c>
      <c r="D428" s="292">
        <v>5000</v>
      </c>
      <c r="E428" s="283">
        <v>0</v>
      </c>
      <c r="F428" s="287" t="s">
        <v>537</v>
      </c>
      <c r="G428" s="288" t="s">
        <v>353</v>
      </c>
      <c r="H428" s="288" t="s">
        <v>1624</v>
      </c>
      <c r="I428" s="284" t="s">
        <v>2345</v>
      </c>
      <c r="J428" s="285" t="s">
        <v>2346</v>
      </c>
      <c r="K428" s="286"/>
      <c r="L428" s="285">
        <f t="shared" si="0"/>
        <v>0</v>
      </c>
      <c r="M428" s="286">
        <f t="shared" si="1"/>
        <v>0</v>
      </c>
    </row>
    <row r="429" spans="1:13" ht="11.25">
      <c r="A429" s="287" t="s">
        <v>1392</v>
      </c>
      <c r="B429" s="280" t="s">
        <v>1393</v>
      </c>
      <c r="C429" s="288" t="s">
        <v>2353</v>
      </c>
      <c r="D429" s="292">
        <v>7000</v>
      </c>
      <c r="E429" s="283">
        <v>0</v>
      </c>
      <c r="F429" s="287" t="s">
        <v>537</v>
      </c>
      <c r="G429" s="288" t="s">
        <v>353</v>
      </c>
      <c r="H429" s="288" t="s">
        <v>1624</v>
      </c>
      <c r="I429" s="284" t="s">
        <v>2345</v>
      </c>
      <c r="J429" s="285" t="s">
        <v>2346</v>
      </c>
      <c r="K429" s="286"/>
      <c r="L429" s="285">
        <f t="shared" si="0"/>
        <v>0</v>
      </c>
      <c r="M429" s="286">
        <f t="shared" si="1"/>
        <v>0</v>
      </c>
    </row>
    <row r="430" spans="1:13" ht="11.25">
      <c r="A430" s="287" t="s">
        <v>1392</v>
      </c>
      <c r="B430" s="280" t="s">
        <v>1393</v>
      </c>
      <c r="C430" s="288" t="s">
        <v>2354</v>
      </c>
      <c r="D430" s="292">
        <v>10000</v>
      </c>
      <c r="E430" s="283">
        <v>0</v>
      </c>
      <c r="F430" s="287" t="s">
        <v>537</v>
      </c>
      <c r="G430" s="288" t="s">
        <v>353</v>
      </c>
      <c r="H430" s="288" t="s">
        <v>1624</v>
      </c>
      <c r="I430" s="284" t="s">
        <v>2345</v>
      </c>
      <c r="J430" s="285" t="s">
        <v>2346</v>
      </c>
      <c r="K430" s="286"/>
      <c r="L430" s="285">
        <f t="shared" si="0"/>
        <v>0</v>
      </c>
      <c r="M430" s="286">
        <f t="shared" si="1"/>
        <v>0</v>
      </c>
    </row>
    <row r="431" spans="1:13" ht="11.25">
      <c r="A431" s="279" t="s">
        <v>1392</v>
      </c>
      <c r="B431" s="280" t="s">
        <v>1393</v>
      </c>
      <c r="C431" s="288" t="s">
        <v>2355</v>
      </c>
      <c r="D431" s="289">
        <v>45000</v>
      </c>
      <c r="E431" s="283">
        <v>0</v>
      </c>
      <c r="F431" s="279" t="s">
        <v>545</v>
      </c>
      <c r="G431" s="281" t="s">
        <v>353</v>
      </c>
      <c r="H431" s="281" t="s">
        <v>1624</v>
      </c>
      <c r="I431" s="284" t="s">
        <v>2356</v>
      </c>
      <c r="J431" s="285" t="s">
        <v>2346</v>
      </c>
      <c r="K431" s="286"/>
      <c r="L431" s="285">
        <f t="shared" si="0"/>
        <v>0</v>
      </c>
      <c r="M431" s="286">
        <f t="shared" si="1"/>
        <v>0</v>
      </c>
    </row>
    <row r="432" spans="1:13" ht="11.25">
      <c r="A432" s="287" t="s">
        <v>1392</v>
      </c>
      <c r="B432" s="280" t="s">
        <v>1393</v>
      </c>
      <c r="C432" s="288" t="s">
        <v>2357</v>
      </c>
      <c r="D432" s="289">
        <v>150</v>
      </c>
      <c r="E432" s="290">
        <v>0</v>
      </c>
      <c r="F432" s="287" t="s">
        <v>551</v>
      </c>
      <c r="G432" s="288" t="s">
        <v>353</v>
      </c>
      <c r="H432" s="288" t="s">
        <v>1624</v>
      </c>
      <c r="I432" s="284" t="s">
        <v>2358</v>
      </c>
      <c r="J432" s="285" t="s">
        <v>2346</v>
      </c>
      <c r="K432" s="286"/>
      <c r="L432" s="285">
        <f t="shared" si="0"/>
        <v>0</v>
      </c>
      <c r="M432" s="286">
        <f t="shared" si="1"/>
        <v>0</v>
      </c>
    </row>
    <row r="433" spans="1:13" ht="11.25">
      <c r="A433" s="287" t="s">
        <v>1392</v>
      </c>
      <c r="B433" s="280" t="s">
        <v>1393</v>
      </c>
      <c r="C433" s="288" t="s">
        <v>2359</v>
      </c>
      <c r="D433" s="289">
        <v>1000</v>
      </c>
      <c r="E433" s="290">
        <v>0</v>
      </c>
      <c r="F433" s="287" t="s">
        <v>551</v>
      </c>
      <c r="G433" s="288" t="s">
        <v>353</v>
      </c>
      <c r="H433" s="288" t="s">
        <v>1624</v>
      </c>
      <c r="I433" s="284" t="s">
        <v>2358</v>
      </c>
      <c r="J433" s="285" t="s">
        <v>2346</v>
      </c>
      <c r="K433" s="286"/>
      <c r="L433" s="285">
        <f t="shared" si="0"/>
        <v>0</v>
      </c>
      <c r="M433" s="286">
        <f t="shared" si="1"/>
        <v>0</v>
      </c>
    </row>
    <row r="434" spans="1:13" ht="11.25">
      <c r="A434" s="287" t="s">
        <v>1392</v>
      </c>
      <c r="B434" s="280" t="s">
        <v>1393</v>
      </c>
      <c r="C434" s="288" t="s">
        <v>2360</v>
      </c>
      <c r="D434" s="289">
        <v>100</v>
      </c>
      <c r="E434" s="290">
        <v>0</v>
      </c>
      <c r="F434" s="287" t="s">
        <v>551</v>
      </c>
      <c r="G434" s="288" t="s">
        <v>353</v>
      </c>
      <c r="H434" s="288" t="s">
        <v>1624</v>
      </c>
      <c r="I434" s="284" t="s">
        <v>2358</v>
      </c>
      <c r="J434" s="285" t="s">
        <v>2346</v>
      </c>
      <c r="K434" s="286"/>
      <c r="L434" s="285">
        <f t="shared" si="0"/>
        <v>0</v>
      </c>
      <c r="M434" s="286">
        <f t="shared" si="1"/>
        <v>0</v>
      </c>
    </row>
    <row r="435" spans="1:13" ht="11.25">
      <c r="A435" s="287" t="s">
        <v>1392</v>
      </c>
      <c r="B435" s="280" t="s">
        <v>1393</v>
      </c>
      <c r="C435" s="288" t="s">
        <v>2361</v>
      </c>
      <c r="D435" s="289">
        <v>1000</v>
      </c>
      <c r="E435" s="290">
        <v>0</v>
      </c>
      <c r="F435" s="287" t="s">
        <v>551</v>
      </c>
      <c r="G435" s="288" t="s">
        <v>353</v>
      </c>
      <c r="H435" s="288" t="s">
        <v>1624</v>
      </c>
      <c r="I435" s="284" t="s">
        <v>2358</v>
      </c>
      <c r="J435" s="285" t="s">
        <v>2346</v>
      </c>
      <c r="K435" s="286"/>
      <c r="L435" s="285">
        <f t="shared" si="0"/>
        <v>0</v>
      </c>
      <c r="M435" s="286">
        <f t="shared" si="1"/>
        <v>0</v>
      </c>
    </row>
    <row r="436" spans="1:13" ht="11.25">
      <c r="A436" s="287" t="s">
        <v>1392</v>
      </c>
      <c r="B436" s="280" t="s">
        <v>1393</v>
      </c>
      <c r="C436" s="288" t="s">
        <v>2362</v>
      </c>
      <c r="D436" s="289">
        <v>150</v>
      </c>
      <c r="E436" s="290">
        <v>0</v>
      </c>
      <c r="F436" s="287" t="s">
        <v>551</v>
      </c>
      <c r="G436" s="288" t="s">
        <v>353</v>
      </c>
      <c r="H436" s="288" t="s">
        <v>1624</v>
      </c>
      <c r="I436" s="284" t="s">
        <v>2358</v>
      </c>
      <c r="J436" s="285" t="s">
        <v>2346</v>
      </c>
      <c r="K436" s="286"/>
      <c r="L436" s="285">
        <f t="shared" si="0"/>
        <v>0</v>
      </c>
      <c r="M436" s="286">
        <f t="shared" si="1"/>
        <v>0</v>
      </c>
    </row>
    <row r="437" spans="1:13" ht="11.25">
      <c r="A437" s="287" t="s">
        <v>1392</v>
      </c>
      <c r="B437" s="280" t="s">
        <v>1393</v>
      </c>
      <c r="C437" s="288" t="s">
        <v>2363</v>
      </c>
      <c r="D437" s="289">
        <v>2000</v>
      </c>
      <c r="E437" s="290">
        <v>0</v>
      </c>
      <c r="F437" s="287" t="s">
        <v>551</v>
      </c>
      <c r="G437" s="288" t="s">
        <v>353</v>
      </c>
      <c r="H437" s="288" t="s">
        <v>1624</v>
      </c>
      <c r="I437" s="284" t="s">
        <v>2358</v>
      </c>
      <c r="J437" s="285" t="s">
        <v>2346</v>
      </c>
      <c r="K437" s="286"/>
      <c r="L437" s="285">
        <f t="shared" si="0"/>
        <v>0</v>
      </c>
      <c r="M437" s="286">
        <f t="shared" si="1"/>
        <v>0</v>
      </c>
    </row>
    <row r="438" spans="1:13" ht="11.25">
      <c r="A438" s="287" t="s">
        <v>1392</v>
      </c>
      <c r="B438" s="280" t="s">
        <v>1393</v>
      </c>
      <c r="C438" s="288" t="s">
        <v>2364</v>
      </c>
      <c r="D438" s="289">
        <v>1500</v>
      </c>
      <c r="E438" s="290">
        <v>0</v>
      </c>
      <c r="F438" s="287" t="s">
        <v>551</v>
      </c>
      <c r="G438" s="288" t="s">
        <v>353</v>
      </c>
      <c r="H438" s="288" t="s">
        <v>1624</v>
      </c>
      <c r="I438" s="284" t="s">
        <v>2358</v>
      </c>
      <c r="J438" s="285" t="s">
        <v>2346</v>
      </c>
      <c r="K438" s="286"/>
      <c r="L438" s="285">
        <f t="shared" si="0"/>
        <v>0</v>
      </c>
      <c r="M438" s="286">
        <f t="shared" si="1"/>
        <v>0</v>
      </c>
    </row>
    <row r="439" spans="1:13" ht="11.25">
      <c r="A439" s="287" t="s">
        <v>1392</v>
      </c>
      <c r="B439" s="280" t="s">
        <v>1393</v>
      </c>
      <c r="C439" s="288" t="s">
        <v>2365</v>
      </c>
      <c r="D439" s="289">
        <v>1500</v>
      </c>
      <c r="E439" s="290">
        <v>0</v>
      </c>
      <c r="F439" s="287" t="s">
        <v>551</v>
      </c>
      <c r="G439" s="288" t="s">
        <v>353</v>
      </c>
      <c r="H439" s="288" t="s">
        <v>1624</v>
      </c>
      <c r="I439" s="284" t="s">
        <v>2358</v>
      </c>
      <c r="J439" s="285" t="s">
        <v>2346</v>
      </c>
      <c r="K439" s="286"/>
      <c r="L439" s="285">
        <f t="shared" si="0"/>
        <v>0</v>
      </c>
      <c r="M439" s="286">
        <f t="shared" si="1"/>
        <v>0</v>
      </c>
    </row>
    <row r="440" spans="1:13" ht="11.25">
      <c r="A440" s="287" t="s">
        <v>1392</v>
      </c>
      <c r="B440" s="280" t="s">
        <v>1393</v>
      </c>
      <c r="C440" s="288" t="s">
        <v>2366</v>
      </c>
      <c r="D440" s="289">
        <v>150</v>
      </c>
      <c r="E440" s="290">
        <v>0</v>
      </c>
      <c r="F440" s="287" t="s">
        <v>551</v>
      </c>
      <c r="G440" s="288" t="s">
        <v>353</v>
      </c>
      <c r="H440" s="288" t="s">
        <v>1624</v>
      </c>
      <c r="I440" s="284" t="s">
        <v>2358</v>
      </c>
      <c r="J440" s="285" t="s">
        <v>2346</v>
      </c>
      <c r="K440" s="286"/>
      <c r="L440" s="285">
        <f t="shared" si="0"/>
        <v>0</v>
      </c>
      <c r="M440" s="286">
        <f t="shared" si="1"/>
        <v>0</v>
      </c>
    </row>
    <row r="441" spans="1:13" ht="11.25">
      <c r="A441" s="287" t="s">
        <v>1392</v>
      </c>
      <c r="B441" s="280" t="s">
        <v>1393</v>
      </c>
      <c r="C441" s="288" t="s">
        <v>2367</v>
      </c>
      <c r="D441" s="289">
        <v>1500</v>
      </c>
      <c r="E441" s="290">
        <v>0</v>
      </c>
      <c r="F441" s="287" t="s">
        <v>551</v>
      </c>
      <c r="G441" s="288" t="s">
        <v>353</v>
      </c>
      <c r="H441" s="288" t="s">
        <v>1624</v>
      </c>
      <c r="I441" s="284" t="s">
        <v>2358</v>
      </c>
      <c r="J441" s="285" t="s">
        <v>2346</v>
      </c>
      <c r="K441" s="286"/>
      <c r="L441" s="285">
        <f t="shared" si="0"/>
        <v>0</v>
      </c>
      <c r="M441" s="286">
        <f t="shared" si="1"/>
        <v>0</v>
      </c>
    </row>
    <row r="442" spans="1:13" ht="11.25">
      <c r="A442" s="287" t="s">
        <v>1392</v>
      </c>
      <c r="B442" s="280" t="s">
        <v>1393</v>
      </c>
      <c r="C442" s="288" t="s">
        <v>2368</v>
      </c>
      <c r="D442" s="289">
        <v>1000</v>
      </c>
      <c r="E442" s="290">
        <v>0</v>
      </c>
      <c r="F442" s="287" t="s">
        <v>551</v>
      </c>
      <c r="G442" s="288" t="s">
        <v>353</v>
      </c>
      <c r="H442" s="288" t="s">
        <v>1624</v>
      </c>
      <c r="I442" s="284" t="s">
        <v>2358</v>
      </c>
      <c r="J442" s="285" t="s">
        <v>2346</v>
      </c>
      <c r="K442" s="286"/>
      <c r="L442" s="285">
        <f t="shared" si="0"/>
        <v>0</v>
      </c>
      <c r="M442" s="286">
        <f t="shared" si="1"/>
        <v>0</v>
      </c>
    </row>
    <row r="443" spans="1:13" ht="11.25">
      <c r="A443" s="287" t="s">
        <v>1392</v>
      </c>
      <c r="B443" s="280" t="s">
        <v>1393</v>
      </c>
      <c r="C443" s="288" t="s">
        <v>2369</v>
      </c>
      <c r="D443" s="289">
        <v>1500</v>
      </c>
      <c r="E443" s="290">
        <v>0</v>
      </c>
      <c r="F443" s="287" t="s">
        <v>551</v>
      </c>
      <c r="G443" s="288" t="s">
        <v>353</v>
      </c>
      <c r="H443" s="288" t="s">
        <v>1624</v>
      </c>
      <c r="I443" s="284" t="s">
        <v>2358</v>
      </c>
      <c r="J443" s="285" t="s">
        <v>2346</v>
      </c>
      <c r="K443" s="286"/>
      <c r="L443" s="285">
        <f t="shared" si="0"/>
        <v>0</v>
      </c>
      <c r="M443" s="286">
        <f t="shared" si="1"/>
        <v>0</v>
      </c>
    </row>
    <row r="444" spans="1:13" ht="11.25">
      <c r="A444" s="287" t="s">
        <v>1392</v>
      </c>
      <c r="B444" s="280" t="s">
        <v>1393</v>
      </c>
      <c r="C444" s="288" t="s">
        <v>2370</v>
      </c>
      <c r="D444" s="289">
        <v>100</v>
      </c>
      <c r="E444" s="290">
        <v>0</v>
      </c>
      <c r="F444" s="287" t="s">
        <v>551</v>
      </c>
      <c r="G444" s="288" t="s">
        <v>353</v>
      </c>
      <c r="H444" s="288" t="s">
        <v>1624</v>
      </c>
      <c r="I444" s="284" t="s">
        <v>2358</v>
      </c>
      <c r="J444" s="285" t="s">
        <v>2346</v>
      </c>
      <c r="K444" s="286"/>
      <c r="L444" s="285">
        <f t="shared" si="0"/>
        <v>0</v>
      </c>
      <c r="M444" s="286">
        <f t="shared" si="1"/>
        <v>0</v>
      </c>
    </row>
    <row r="445" spans="1:13" ht="11.25">
      <c r="A445" s="287" t="s">
        <v>1392</v>
      </c>
      <c r="B445" s="280" t="s">
        <v>1393</v>
      </c>
      <c r="C445" s="288" t="s">
        <v>2371</v>
      </c>
      <c r="D445" s="289">
        <v>330</v>
      </c>
      <c r="E445" s="290">
        <v>0</v>
      </c>
      <c r="F445" s="287" t="s">
        <v>551</v>
      </c>
      <c r="G445" s="288" t="s">
        <v>353</v>
      </c>
      <c r="H445" s="288" t="s">
        <v>1624</v>
      </c>
      <c r="I445" s="284" t="s">
        <v>2358</v>
      </c>
      <c r="J445" s="285" t="s">
        <v>2346</v>
      </c>
      <c r="K445" s="286"/>
      <c r="L445" s="285">
        <f t="shared" si="0"/>
        <v>0</v>
      </c>
      <c r="M445" s="286">
        <f t="shared" si="1"/>
        <v>0</v>
      </c>
    </row>
    <row r="446" spans="1:13" ht="11.25">
      <c r="A446" s="279" t="s">
        <v>1398</v>
      </c>
      <c r="B446" s="280" t="s">
        <v>1399</v>
      </c>
      <c r="C446" s="281" t="s">
        <v>2372</v>
      </c>
      <c r="D446" s="282">
        <v>7273480</v>
      </c>
      <c r="E446" s="283">
        <v>0</v>
      </c>
      <c r="F446" s="279" t="s">
        <v>535</v>
      </c>
      <c r="G446" s="281" t="s">
        <v>351</v>
      </c>
      <c r="H446" s="281" t="s">
        <v>1624</v>
      </c>
      <c r="I446" s="284" t="s">
        <v>2373</v>
      </c>
      <c r="J446" s="285" t="s">
        <v>2374</v>
      </c>
      <c r="K446" s="286" t="s">
        <v>2375</v>
      </c>
      <c r="L446" s="285">
        <f t="shared" si="0"/>
        <v>0</v>
      </c>
      <c r="M446" s="286">
        <f t="shared" si="1"/>
        <v>0</v>
      </c>
    </row>
    <row r="447" spans="1:13" ht="11.25">
      <c r="A447" s="287" t="s">
        <v>1398</v>
      </c>
      <c r="B447" s="280" t="s">
        <v>1399</v>
      </c>
      <c r="C447" s="288" t="s">
        <v>2376</v>
      </c>
      <c r="D447" s="289">
        <v>500</v>
      </c>
      <c r="E447" s="290">
        <v>0</v>
      </c>
      <c r="F447" s="287" t="s">
        <v>551</v>
      </c>
      <c r="G447" s="288" t="s">
        <v>353</v>
      </c>
      <c r="H447" s="288" t="s">
        <v>1624</v>
      </c>
      <c r="I447" s="284" t="s">
        <v>2377</v>
      </c>
      <c r="J447" s="285" t="s">
        <v>2378</v>
      </c>
      <c r="K447" s="286"/>
      <c r="L447" s="285">
        <f t="shared" si="0"/>
        <v>0</v>
      </c>
      <c r="M447" s="286">
        <f t="shared" si="1"/>
        <v>0</v>
      </c>
    </row>
    <row r="448" spans="1:13" ht="11.25">
      <c r="A448" s="287" t="s">
        <v>1398</v>
      </c>
      <c r="B448" s="280" t="s">
        <v>1399</v>
      </c>
      <c r="C448" s="288" t="s">
        <v>2379</v>
      </c>
      <c r="D448" s="289">
        <v>330</v>
      </c>
      <c r="E448" s="290">
        <v>0</v>
      </c>
      <c r="F448" s="287" t="s">
        <v>551</v>
      </c>
      <c r="G448" s="288" t="s">
        <v>353</v>
      </c>
      <c r="H448" s="288" t="s">
        <v>1624</v>
      </c>
      <c r="I448" s="284" t="s">
        <v>2377</v>
      </c>
      <c r="J448" s="285" t="s">
        <v>2378</v>
      </c>
      <c r="K448" s="286"/>
      <c r="L448" s="285">
        <f t="shared" si="0"/>
        <v>0</v>
      </c>
      <c r="M448" s="286">
        <f t="shared" si="1"/>
        <v>0</v>
      </c>
    </row>
    <row r="449" spans="1:13" ht="11.25">
      <c r="A449" s="287" t="s">
        <v>1398</v>
      </c>
      <c r="B449" s="280" t="s">
        <v>1399</v>
      </c>
      <c r="C449" s="288" t="s">
        <v>2380</v>
      </c>
      <c r="D449" s="289">
        <v>330</v>
      </c>
      <c r="E449" s="290">
        <v>0</v>
      </c>
      <c r="F449" s="287" t="s">
        <v>551</v>
      </c>
      <c r="G449" s="288" t="s">
        <v>353</v>
      </c>
      <c r="H449" s="288" t="s">
        <v>1624</v>
      </c>
      <c r="I449" s="284" t="s">
        <v>2377</v>
      </c>
      <c r="J449" s="285" t="s">
        <v>2378</v>
      </c>
      <c r="K449" s="286"/>
      <c r="L449" s="285">
        <f t="shared" si="0"/>
        <v>0</v>
      </c>
      <c r="M449" s="286">
        <f t="shared" si="1"/>
        <v>0</v>
      </c>
    </row>
    <row r="450" spans="1:13" ht="11.25">
      <c r="A450" s="287" t="s">
        <v>1405</v>
      </c>
      <c r="B450" s="280" t="s">
        <v>1406</v>
      </c>
      <c r="C450" s="288" t="s">
        <v>544</v>
      </c>
      <c r="D450" s="289">
        <v>94847</v>
      </c>
      <c r="E450" s="290">
        <v>0</v>
      </c>
      <c r="F450" s="287" t="s">
        <v>543</v>
      </c>
      <c r="G450" s="281" t="s">
        <v>353</v>
      </c>
      <c r="H450" s="288" t="s">
        <v>1624</v>
      </c>
      <c r="I450" s="284" t="s">
        <v>2381</v>
      </c>
      <c r="J450" s="285" t="s">
        <v>2382</v>
      </c>
      <c r="K450" s="286"/>
      <c r="L450" s="285">
        <f t="shared" si="0"/>
        <v>0</v>
      </c>
      <c r="M450" s="286">
        <f t="shared" si="1"/>
        <v>0</v>
      </c>
    </row>
    <row r="451" spans="1:13" ht="11.25">
      <c r="A451" s="287" t="s">
        <v>1405</v>
      </c>
      <c r="B451" s="280" t="s">
        <v>1406</v>
      </c>
      <c r="C451" s="288" t="s">
        <v>2383</v>
      </c>
      <c r="D451" s="289">
        <v>50000</v>
      </c>
      <c r="E451" s="283">
        <v>0.13</v>
      </c>
      <c r="F451" s="287" t="s">
        <v>553</v>
      </c>
      <c r="G451" s="281" t="s">
        <v>357</v>
      </c>
      <c r="H451" s="281" t="s">
        <v>1624</v>
      </c>
      <c r="I451" s="284" t="s">
        <v>2384</v>
      </c>
      <c r="J451" s="285" t="s">
        <v>2385</v>
      </c>
      <c r="K451" s="286"/>
      <c r="L451" s="285">
        <f t="shared" si="0"/>
        <v>0</v>
      </c>
      <c r="M451" s="286">
        <f t="shared" si="1"/>
        <v>0</v>
      </c>
    </row>
    <row r="452" spans="1:13" ht="11.25">
      <c r="A452" s="279" t="s">
        <v>1412</v>
      </c>
      <c r="B452" s="280" t="s">
        <v>1413</v>
      </c>
      <c r="C452" s="281" t="s">
        <v>2386</v>
      </c>
      <c r="D452" s="282">
        <v>133540</v>
      </c>
      <c r="E452" s="283">
        <v>0</v>
      </c>
      <c r="F452" s="279" t="s">
        <v>535</v>
      </c>
      <c r="G452" s="281" t="s">
        <v>351</v>
      </c>
      <c r="H452" s="281" t="s">
        <v>1624</v>
      </c>
      <c r="I452" s="284" t="s">
        <v>2387</v>
      </c>
      <c r="J452" s="285" t="s">
        <v>2388</v>
      </c>
      <c r="K452" s="286" t="s">
        <v>2389</v>
      </c>
      <c r="L452" s="285">
        <f t="shared" si="0"/>
        <v>0</v>
      </c>
      <c r="M452" s="286">
        <f t="shared" si="1"/>
        <v>0</v>
      </c>
    </row>
    <row r="453" spans="1:13" ht="11.25">
      <c r="A453" s="279" t="s">
        <v>1418</v>
      </c>
      <c r="B453" s="280" t="s">
        <v>1419</v>
      </c>
      <c r="C453" s="281" t="s">
        <v>2390</v>
      </c>
      <c r="D453" s="282">
        <v>65107</v>
      </c>
      <c r="E453" s="283">
        <v>0</v>
      </c>
      <c r="F453" s="279" t="s">
        <v>535</v>
      </c>
      <c r="G453" s="281" t="s">
        <v>351</v>
      </c>
      <c r="H453" s="281" t="s">
        <v>1624</v>
      </c>
      <c r="I453" s="284" t="s">
        <v>2391</v>
      </c>
      <c r="J453" s="285" t="s">
        <v>2392</v>
      </c>
      <c r="K453" s="286" t="s">
        <v>2393</v>
      </c>
      <c r="L453" s="285">
        <f t="shared" si="0"/>
        <v>0</v>
      </c>
      <c r="M453" s="286">
        <f t="shared" si="1"/>
        <v>0</v>
      </c>
    </row>
    <row r="454" spans="1:13" ht="11.25">
      <c r="A454" s="287" t="s">
        <v>1418</v>
      </c>
      <c r="B454" s="280" t="s">
        <v>1419</v>
      </c>
      <c r="C454" s="288" t="s">
        <v>2394</v>
      </c>
      <c r="D454" s="292">
        <v>20000</v>
      </c>
      <c r="E454" s="283">
        <v>0</v>
      </c>
      <c r="F454" s="287" t="s">
        <v>537</v>
      </c>
      <c r="G454" s="288" t="s">
        <v>353</v>
      </c>
      <c r="H454" s="288" t="s">
        <v>1624</v>
      </c>
      <c r="I454" s="284" t="s">
        <v>2395</v>
      </c>
      <c r="J454" s="285" t="s">
        <v>2396</v>
      </c>
      <c r="K454" s="286"/>
      <c r="L454" s="285">
        <f t="shared" si="0"/>
        <v>0</v>
      </c>
      <c r="M454" s="286">
        <f t="shared" si="1"/>
        <v>0</v>
      </c>
    </row>
    <row r="455" spans="1:13" ht="11.25">
      <c r="A455" s="287" t="s">
        <v>1418</v>
      </c>
      <c r="B455" s="280" t="s">
        <v>1419</v>
      </c>
      <c r="C455" s="288" t="s">
        <v>2397</v>
      </c>
      <c r="D455" s="289">
        <v>1000</v>
      </c>
      <c r="E455" s="290">
        <v>0</v>
      </c>
      <c r="F455" s="287" t="s">
        <v>551</v>
      </c>
      <c r="G455" s="288" t="s">
        <v>353</v>
      </c>
      <c r="H455" s="288" t="s">
        <v>1624</v>
      </c>
      <c r="I455" s="284" t="s">
        <v>2398</v>
      </c>
      <c r="J455" s="285" t="s">
        <v>2396</v>
      </c>
      <c r="K455" s="286"/>
      <c r="L455" s="285">
        <f t="shared" si="0"/>
        <v>0</v>
      </c>
      <c r="M455" s="286">
        <f t="shared" si="1"/>
        <v>0</v>
      </c>
    </row>
    <row r="456" spans="1:13" ht="11.25">
      <c r="A456" s="287" t="s">
        <v>1418</v>
      </c>
      <c r="B456" s="280" t="s">
        <v>1419</v>
      </c>
      <c r="C456" s="288" t="s">
        <v>2399</v>
      </c>
      <c r="D456" s="289">
        <v>500</v>
      </c>
      <c r="E456" s="290">
        <v>0</v>
      </c>
      <c r="F456" s="287" t="s">
        <v>551</v>
      </c>
      <c r="G456" s="288" t="s">
        <v>353</v>
      </c>
      <c r="H456" s="288" t="s">
        <v>1624</v>
      </c>
      <c r="I456" s="284" t="s">
        <v>2398</v>
      </c>
      <c r="J456" s="285" t="s">
        <v>2396</v>
      </c>
      <c r="K456" s="286"/>
      <c r="L456" s="285">
        <f t="shared" si="0"/>
        <v>0</v>
      </c>
      <c r="M456" s="286">
        <f t="shared" si="1"/>
        <v>0</v>
      </c>
    </row>
    <row r="457" spans="1:13" ht="11.25">
      <c r="A457" s="279" t="s">
        <v>1424</v>
      </c>
      <c r="B457" s="280" t="s">
        <v>1425</v>
      </c>
      <c r="C457" s="281" t="s">
        <v>2400</v>
      </c>
      <c r="D457" s="282">
        <v>166852</v>
      </c>
      <c r="E457" s="283">
        <v>0</v>
      </c>
      <c r="F457" s="279" t="s">
        <v>535</v>
      </c>
      <c r="G457" s="281" t="s">
        <v>351</v>
      </c>
      <c r="H457" s="281" t="s">
        <v>1624</v>
      </c>
      <c r="I457" s="284" t="s">
        <v>2401</v>
      </c>
      <c r="J457" s="285" t="s">
        <v>2402</v>
      </c>
      <c r="K457" s="286" t="s">
        <v>2403</v>
      </c>
      <c r="L457" s="285">
        <f t="shared" si="0"/>
        <v>0</v>
      </c>
      <c r="M457" s="286">
        <f t="shared" si="1"/>
        <v>0</v>
      </c>
    </row>
    <row r="458" spans="1:13" ht="11.25">
      <c r="A458" s="279" t="s">
        <v>1424</v>
      </c>
      <c r="B458" s="280" t="s">
        <v>1425</v>
      </c>
      <c r="C458" s="281" t="s">
        <v>2404</v>
      </c>
      <c r="D458" s="282">
        <v>17000</v>
      </c>
      <c r="E458" s="283">
        <v>0</v>
      </c>
      <c r="F458" s="279" t="s">
        <v>535</v>
      </c>
      <c r="G458" s="281" t="s">
        <v>351</v>
      </c>
      <c r="H458" s="281" t="s">
        <v>1644</v>
      </c>
      <c r="I458" s="284" t="s">
        <v>2401</v>
      </c>
      <c r="J458" s="285" t="s">
        <v>2402</v>
      </c>
      <c r="K458" s="286" t="s">
        <v>2403</v>
      </c>
      <c r="L458" s="285">
        <f t="shared" si="0"/>
        <v>0</v>
      </c>
      <c r="M458" s="286">
        <f t="shared" si="1"/>
        <v>0</v>
      </c>
    </row>
    <row r="459" spans="1:13" ht="11.25">
      <c r="A459" s="279" t="s">
        <v>1432</v>
      </c>
      <c r="B459" s="280" t="s">
        <v>1433</v>
      </c>
      <c r="C459" s="281" t="s">
        <v>2405</v>
      </c>
      <c r="D459" s="282">
        <v>20850</v>
      </c>
      <c r="E459" s="283">
        <v>0</v>
      </c>
      <c r="F459" s="279" t="s">
        <v>535</v>
      </c>
      <c r="G459" s="281" t="s">
        <v>351</v>
      </c>
      <c r="H459" s="281" t="s">
        <v>1624</v>
      </c>
      <c r="I459" s="284" t="s">
        <v>2406</v>
      </c>
      <c r="J459" s="285" t="s">
        <v>2407</v>
      </c>
      <c r="K459" s="286" t="s">
        <v>2408</v>
      </c>
      <c r="L459" s="285">
        <f t="shared" si="0"/>
        <v>0</v>
      </c>
      <c r="M459" s="286">
        <f t="shared" si="1"/>
        <v>0</v>
      </c>
    </row>
    <row r="460" spans="1:13" ht="11.25">
      <c r="A460" s="287" t="s">
        <v>1432</v>
      </c>
      <c r="B460" s="280" t="s">
        <v>1433</v>
      </c>
      <c r="C460" s="288" t="s">
        <v>2409</v>
      </c>
      <c r="D460" s="292">
        <v>10000</v>
      </c>
      <c r="E460" s="283">
        <v>0</v>
      </c>
      <c r="F460" s="287" t="s">
        <v>537</v>
      </c>
      <c r="G460" s="288" t="s">
        <v>353</v>
      </c>
      <c r="H460" s="288" t="s">
        <v>1624</v>
      </c>
      <c r="I460" s="284" t="s">
        <v>2410</v>
      </c>
      <c r="J460" s="285" t="s">
        <v>2411</v>
      </c>
      <c r="K460" s="286"/>
      <c r="L460" s="285">
        <f t="shared" si="0"/>
        <v>0</v>
      </c>
      <c r="M460" s="286">
        <f t="shared" si="1"/>
        <v>0</v>
      </c>
    </row>
    <row r="461" spans="1:13" ht="11.25">
      <c r="A461" s="287" t="s">
        <v>1432</v>
      </c>
      <c r="B461" s="280" t="s">
        <v>1433</v>
      </c>
      <c r="C461" s="288" t="s">
        <v>1439</v>
      </c>
      <c r="D461" s="292">
        <v>5000</v>
      </c>
      <c r="E461" s="283">
        <v>0</v>
      </c>
      <c r="F461" s="287" t="s">
        <v>537</v>
      </c>
      <c r="G461" s="288" t="s">
        <v>353</v>
      </c>
      <c r="H461" s="288" t="s">
        <v>1624</v>
      </c>
      <c r="I461" s="284" t="s">
        <v>2410</v>
      </c>
      <c r="J461" s="285" t="s">
        <v>2411</v>
      </c>
      <c r="K461" s="286"/>
      <c r="L461" s="285">
        <f t="shared" si="0"/>
        <v>0</v>
      </c>
      <c r="M461" s="286">
        <f t="shared" si="1"/>
        <v>0</v>
      </c>
    </row>
    <row r="462" spans="1:13" ht="11.25">
      <c r="A462" s="287" t="s">
        <v>1432</v>
      </c>
      <c r="B462" s="280" t="s">
        <v>1433</v>
      </c>
      <c r="C462" s="288" t="s">
        <v>2412</v>
      </c>
      <c r="D462" s="292">
        <v>10000</v>
      </c>
      <c r="E462" s="283">
        <v>0</v>
      </c>
      <c r="F462" s="287" t="s">
        <v>537</v>
      </c>
      <c r="G462" s="288" t="s">
        <v>353</v>
      </c>
      <c r="H462" s="288" t="s">
        <v>1624</v>
      </c>
      <c r="I462" s="284" t="s">
        <v>2410</v>
      </c>
      <c r="J462" s="285" t="s">
        <v>2411</v>
      </c>
      <c r="K462" s="286"/>
      <c r="L462" s="285">
        <f t="shared" si="0"/>
        <v>0</v>
      </c>
      <c r="M462" s="286">
        <f t="shared" si="1"/>
        <v>0</v>
      </c>
    </row>
    <row r="463" spans="1:13" ht="11.25">
      <c r="A463" s="287" t="s">
        <v>1432</v>
      </c>
      <c r="B463" s="280" t="s">
        <v>1433</v>
      </c>
      <c r="C463" s="288" t="s">
        <v>2413</v>
      </c>
      <c r="D463" s="292">
        <v>7000</v>
      </c>
      <c r="E463" s="283">
        <v>0</v>
      </c>
      <c r="F463" s="287" t="s">
        <v>537</v>
      </c>
      <c r="G463" s="288" t="s">
        <v>353</v>
      </c>
      <c r="H463" s="288" t="s">
        <v>1624</v>
      </c>
      <c r="I463" s="284" t="s">
        <v>2410</v>
      </c>
      <c r="J463" s="285" t="s">
        <v>2411</v>
      </c>
      <c r="K463" s="286"/>
      <c r="L463" s="285">
        <f t="shared" si="0"/>
        <v>0</v>
      </c>
      <c r="M463" s="286">
        <f t="shared" si="1"/>
        <v>0</v>
      </c>
    </row>
    <row r="464" spans="1:13" ht="11.25">
      <c r="A464" s="287" t="s">
        <v>1432</v>
      </c>
      <c r="B464" s="280" t="s">
        <v>1433</v>
      </c>
      <c r="C464" s="288" t="s">
        <v>2414</v>
      </c>
      <c r="D464" s="292">
        <v>7000</v>
      </c>
      <c r="E464" s="283">
        <v>0</v>
      </c>
      <c r="F464" s="287" t="s">
        <v>537</v>
      </c>
      <c r="G464" s="288" t="s">
        <v>353</v>
      </c>
      <c r="H464" s="288" t="s">
        <v>1624</v>
      </c>
      <c r="I464" s="284" t="s">
        <v>2410</v>
      </c>
      <c r="J464" s="285" t="s">
        <v>2411</v>
      </c>
      <c r="K464" s="286"/>
      <c r="L464" s="285">
        <f t="shared" si="0"/>
        <v>0</v>
      </c>
      <c r="M464" s="286">
        <f t="shared" si="1"/>
        <v>0</v>
      </c>
    </row>
    <row r="465" spans="1:13" ht="11.25">
      <c r="A465" s="287" t="s">
        <v>1432</v>
      </c>
      <c r="B465" s="280" t="s">
        <v>1433</v>
      </c>
      <c r="C465" s="288" t="s">
        <v>2415</v>
      </c>
      <c r="D465" s="289">
        <v>2000</v>
      </c>
      <c r="E465" s="290">
        <v>0</v>
      </c>
      <c r="F465" s="287" t="s">
        <v>551</v>
      </c>
      <c r="G465" s="288" t="s">
        <v>353</v>
      </c>
      <c r="H465" s="288" t="s">
        <v>1624</v>
      </c>
      <c r="I465" s="284" t="s">
        <v>2416</v>
      </c>
      <c r="J465" s="285" t="s">
        <v>2411</v>
      </c>
      <c r="K465" s="286"/>
      <c r="L465" s="285">
        <f t="shared" si="0"/>
        <v>0</v>
      </c>
      <c r="M465" s="286">
        <f t="shared" si="1"/>
        <v>0</v>
      </c>
    </row>
    <row r="466" spans="1:13" ht="11.25">
      <c r="A466" s="287" t="s">
        <v>1432</v>
      </c>
      <c r="B466" s="280" t="s">
        <v>1433</v>
      </c>
      <c r="C466" s="288" t="s">
        <v>2417</v>
      </c>
      <c r="D466" s="289">
        <v>1000</v>
      </c>
      <c r="E466" s="290">
        <v>0</v>
      </c>
      <c r="F466" s="287" t="s">
        <v>551</v>
      </c>
      <c r="G466" s="288" t="s">
        <v>353</v>
      </c>
      <c r="H466" s="288" t="s">
        <v>1624</v>
      </c>
      <c r="I466" s="284" t="s">
        <v>2416</v>
      </c>
      <c r="J466" s="285" t="s">
        <v>2411</v>
      </c>
      <c r="K466" s="286"/>
      <c r="L466" s="285">
        <f t="shared" si="0"/>
        <v>0</v>
      </c>
      <c r="M466" s="286">
        <f t="shared" si="1"/>
        <v>0</v>
      </c>
    </row>
    <row r="467" spans="1:13" ht="11.25">
      <c r="A467" s="287" t="s">
        <v>1432</v>
      </c>
      <c r="B467" s="280" t="s">
        <v>1433</v>
      </c>
      <c r="C467" s="288" t="s">
        <v>2418</v>
      </c>
      <c r="D467" s="289">
        <v>1500</v>
      </c>
      <c r="E467" s="290">
        <v>0</v>
      </c>
      <c r="F467" s="287" t="s">
        <v>551</v>
      </c>
      <c r="G467" s="288" t="s">
        <v>353</v>
      </c>
      <c r="H467" s="288" t="s">
        <v>1624</v>
      </c>
      <c r="I467" s="284" t="s">
        <v>2416</v>
      </c>
      <c r="J467" s="285" t="s">
        <v>2411</v>
      </c>
      <c r="K467" s="286"/>
      <c r="L467" s="285">
        <f t="shared" si="0"/>
        <v>0</v>
      </c>
      <c r="M467" s="286">
        <f t="shared" si="1"/>
        <v>0</v>
      </c>
    </row>
    <row r="468" spans="1:13" ht="11.25">
      <c r="A468" s="287" t="s">
        <v>1432</v>
      </c>
      <c r="B468" s="280" t="s">
        <v>1433</v>
      </c>
      <c r="C468" s="288" t="s">
        <v>2419</v>
      </c>
      <c r="D468" s="289">
        <v>2000</v>
      </c>
      <c r="E468" s="290">
        <v>0</v>
      </c>
      <c r="F468" s="287" t="s">
        <v>551</v>
      </c>
      <c r="G468" s="288" t="s">
        <v>353</v>
      </c>
      <c r="H468" s="288" t="s">
        <v>1624</v>
      </c>
      <c r="I468" s="284" t="s">
        <v>2416</v>
      </c>
      <c r="J468" s="285" t="s">
        <v>2411</v>
      </c>
      <c r="K468" s="286"/>
      <c r="L468" s="285">
        <f t="shared" si="0"/>
        <v>0</v>
      </c>
      <c r="M468" s="286">
        <f t="shared" si="1"/>
        <v>0</v>
      </c>
    </row>
    <row r="469" spans="1:13" ht="11.25">
      <c r="A469" s="287" t="s">
        <v>1432</v>
      </c>
      <c r="B469" s="280" t="s">
        <v>1433</v>
      </c>
      <c r="C469" s="288" t="s">
        <v>2420</v>
      </c>
      <c r="D469" s="289">
        <v>750</v>
      </c>
      <c r="E469" s="290">
        <v>0</v>
      </c>
      <c r="F469" s="287" t="s">
        <v>551</v>
      </c>
      <c r="G469" s="288" t="s">
        <v>353</v>
      </c>
      <c r="H469" s="288" t="s">
        <v>1624</v>
      </c>
      <c r="I469" s="284" t="s">
        <v>2416</v>
      </c>
      <c r="J469" s="285" t="s">
        <v>2411</v>
      </c>
      <c r="K469" s="286"/>
      <c r="L469" s="285">
        <f t="shared" si="0"/>
        <v>0</v>
      </c>
      <c r="M469" s="286">
        <f t="shared" si="1"/>
        <v>0</v>
      </c>
    </row>
    <row r="470" spans="1:13" ht="11.25">
      <c r="A470" s="287" t="s">
        <v>1432</v>
      </c>
      <c r="B470" s="280" t="s">
        <v>1433</v>
      </c>
      <c r="C470" s="288" t="s">
        <v>2421</v>
      </c>
      <c r="D470" s="289">
        <v>500</v>
      </c>
      <c r="E470" s="290">
        <v>0</v>
      </c>
      <c r="F470" s="287" t="s">
        <v>551</v>
      </c>
      <c r="G470" s="288" t="s">
        <v>353</v>
      </c>
      <c r="H470" s="288" t="s">
        <v>1624</v>
      </c>
      <c r="I470" s="284" t="s">
        <v>2416</v>
      </c>
      <c r="J470" s="285" t="s">
        <v>2411</v>
      </c>
      <c r="K470" s="286"/>
      <c r="L470" s="285">
        <f t="shared" si="0"/>
        <v>0</v>
      </c>
      <c r="M470" s="286">
        <f t="shared" si="1"/>
        <v>0</v>
      </c>
    </row>
    <row r="471" spans="1:13" ht="11.25">
      <c r="A471" s="287" t="s">
        <v>1432</v>
      </c>
      <c r="B471" s="280" t="s">
        <v>1433</v>
      </c>
      <c r="C471" s="288" t="s">
        <v>2422</v>
      </c>
      <c r="D471" s="289">
        <v>1000</v>
      </c>
      <c r="E471" s="290">
        <v>0</v>
      </c>
      <c r="F471" s="287" t="s">
        <v>551</v>
      </c>
      <c r="G471" s="288" t="s">
        <v>353</v>
      </c>
      <c r="H471" s="288" t="s">
        <v>1624</v>
      </c>
      <c r="I471" s="284" t="s">
        <v>2416</v>
      </c>
      <c r="J471" s="285" t="s">
        <v>2411</v>
      </c>
      <c r="K471" s="286"/>
      <c r="L471" s="285">
        <f t="shared" si="0"/>
        <v>0</v>
      </c>
      <c r="M471" s="286">
        <f t="shared" si="1"/>
        <v>0</v>
      </c>
    </row>
    <row r="472" spans="1:13" ht="11.25">
      <c r="A472" s="287" t="s">
        <v>1432</v>
      </c>
      <c r="B472" s="280" t="s">
        <v>1433</v>
      </c>
      <c r="C472" s="288" t="s">
        <v>2423</v>
      </c>
      <c r="D472" s="289">
        <v>1500</v>
      </c>
      <c r="E472" s="290">
        <v>0</v>
      </c>
      <c r="F472" s="287" t="s">
        <v>551</v>
      </c>
      <c r="G472" s="288" t="s">
        <v>353</v>
      </c>
      <c r="H472" s="288" t="s">
        <v>1624</v>
      </c>
      <c r="I472" s="284" t="s">
        <v>2416</v>
      </c>
      <c r="J472" s="285" t="s">
        <v>2411</v>
      </c>
      <c r="K472" s="286"/>
      <c r="L472" s="285">
        <f t="shared" si="0"/>
        <v>0</v>
      </c>
      <c r="M472" s="286">
        <f t="shared" si="1"/>
        <v>0</v>
      </c>
    </row>
    <row r="473" spans="1:13" ht="11.25">
      <c r="A473" s="287" t="s">
        <v>1432</v>
      </c>
      <c r="B473" s="280" t="s">
        <v>1433</v>
      </c>
      <c r="C473" s="288" t="s">
        <v>2424</v>
      </c>
      <c r="D473" s="289">
        <v>1000</v>
      </c>
      <c r="E473" s="290">
        <v>0</v>
      </c>
      <c r="F473" s="287" t="s">
        <v>551</v>
      </c>
      <c r="G473" s="288" t="s">
        <v>353</v>
      </c>
      <c r="H473" s="288" t="s">
        <v>1624</v>
      </c>
      <c r="I473" s="284" t="s">
        <v>2416</v>
      </c>
      <c r="J473" s="285" t="s">
        <v>2411</v>
      </c>
      <c r="K473" s="286"/>
      <c r="L473" s="285">
        <f t="shared" si="0"/>
        <v>0</v>
      </c>
      <c r="M473" s="286">
        <f t="shared" si="1"/>
        <v>0</v>
      </c>
    </row>
    <row r="474" spans="1:13" ht="11.25">
      <c r="A474" s="287" t="s">
        <v>1432</v>
      </c>
      <c r="B474" s="280" t="s">
        <v>1433</v>
      </c>
      <c r="C474" s="288" t="s">
        <v>2425</v>
      </c>
      <c r="D474" s="289">
        <v>250</v>
      </c>
      <c r="E474" s="290">
        <v>0</v>
      </c>
      <c r="F474" s="287" t="s">
        <v>551</v>
      </c>
      <c r="G474" s="288" t="s">
        <v>353</v>
      </c>
      <c r="H474" s="288" t="s">
        <v>1624</v>
      </c>
      <c r="I474" s="284" t="s">
        <v>2416</v>
      </c>
      <c r="J474" s="285" t="s">
        <v>2411</v>
      </c>
      <c r="K474" s="286"/>
      <c r="L474" s="285">
        <f t="shared" si="0"/>
        <v>0</v>
      </c>
      <c r="M474" s="286">
        <f t="shared" si="1"/>
        <v>0</v>
      </c>
    </row>
    <row r="475" spans="1:13" ht="11.25">
      <c r="A475" s="287" t="s">
        <v>1432</v>
      </c>
      <c r="B475" s="280" t="s">
        <v>1433</v>
      </c>
      <c r="C475" s="288" t="s">
        <v>2426</v>
      </c>
      <c r="D475" s="289">
        <v>1000</v>
      </c>
      <c r="E475" s="290">
        <v>0</v>
      </c>
      <c r="F475" s="287" t="s">
        <v>551</v>
      </c>
      <c r="G475" s="288" t="s">
        <v>353</v>
      </c>
      <c r="H475" s="288" t="s">
        <v>1624</v>
      </c>
      <c r="I475" s="284" t="s">
        <v>2416</v>
      </c>
      <c r="J475" s="285" t="s">
        <v>2411</v>
      </c>
      <c r="K475" s="286"/>
      <c r="L475" s="285">
        <f t="shared" si="0"/>
        <v>0</v>
      </c>
      <c r="M475" s="286">
        <f t="shared" si="1"/>
        <v>0</v>
      </c>
    </row>
    <row r="476" spans="1:13" ht="11.25">
      <c r="A476" s="287" t="s">
        <v>1440</v>
      </c>
      <c r="B476" s="280" t="s">
        <v>1441</v>
      </c>
      <c r="C476" s="288" t="s">
        <v>544</v>
      </c>
      <c r="D476" s="289">
        <v>40934</v>
      </c>
      <c r="E476" s="290">
        <v>0</v>
      </c>
      <c r="F476" s="287" t="s">
        <v>543</v>
      </c>
      <c r="G476" s="281" t="s">
        <v>353</v>
      </c>
      <c r="H476" s="288" t="s">
        <v>1624</v>
      </c>
      <c r="I476" s="284" t="s">
        <v>2427</v>
      </c>
      <c r="J476" s="285" t="s">
        <v>2428</v>
      </c>
      <c r="K476" s="286"/>
      <c r="L476" s="285">
        <f t="shared" si="0"/>
        <v>0</v>
      </c>
      <c r="M476" s="286">
        <f t="shared" si="1"/>
        <v>0</v>
      </c>
    </row>
    <row r="477" spans="1:13" ht="11.25">
      <c r="A477" s="279" t="s">
        <v>1448</v>
      </c>
      <c r="B477" s="280" t="s">
        <v>1449</v>
      </c>
      <c r="C477" s="281" t="s">
        <v>2429</v>
      </c>
      <c r="D477" s="282">
        <v>39084</v>
      </c>
      <c r="E477" s="283">
        <v>0</v>
      </c>
      <c r="F477" s="279" t="s">
        <v>535</v>
      </c>
      <c r="G477" s="281" t="s">
        <v>351</v>
      </c>
      <c r="H477" s="281" t="s">
        <v>1624</v>
      </c>
      <c r="I477" s="284" t="s">
        <v>2430</v>
      </c>
      <c r="J477" s="285" t="s">
        <v>2431</v>
      </c>
      <c r="K477" s="286" t="s">
        <v>2432</v>
      </c>
      <c r="L477" s="285">
        <f t="shared" si="0"/>
        <v>0</v>
      </c>
      <c r="M477" s="286">
        <f t="shared" si="1"/>
        <v>0</v>
      </c>
    </row>
    <row r="478" spans="1:13" ht="11.25">
      <c r="A478" s="287" t="s">
        <v>1448</v>
      </c>
      <c r="B478" s="280" t="s">
        <v>1449</v>
      </c>
      <c r="C478" s="288" t="s">
        <v>2433</v>
      </c>
      <c r="D478" s="292">
        <v>10000</v>
      </c>
      <c r="E478" s="283">
        <v>0</v>
      </c>
      <c r="F478" s="287" t="s">
        <v>537</v>
      </c>
      <c r="G478" s="288" t="s">
        <v>353</v>
      </c>
      <c r="H478" s="288" t="s">
        <v>1624</v>
      </c>
      <c r="I478" s="284" t="s">
        <v>2434</v>
      </c>
      <c r="J478" s="285" t="s">
        <v>2435</v>
      </c>
      <c r="K478" s="286"/>
      <c r="L478" s="285">
        <f t="shared" si="0"/>
        <v>0</v>
      </c>
      <c r="M478" s="286">
        <f t="shared" si="1"/>
        <v>0</v>
      </c>
    </row>
    <row r="479" spans="1:13" ht="11.25">
      <c r="A479" s="287" t="s">
        <v>1448</v>
      </c>
      <c r="B479" s="280" t="s">
        <v>1449</v>
      </c>
      <c r="C479" s="288" t="s">
        <v>2436</v>
      </c>
      <c r="D479" s="292">
        <v>10000</v>
      </c>
      <c r="E479" s="283">
        <v>0</v>
      </c>
      <c r="F479" s="287" t="s">
        <v>537</v>
      </c>
      <c r="G479" s="288" t="s">
        <v>353</v>
      </c>
      <c r="H479" s="288" t="s">
        <v>1624</v>
      </c>
      <c r="I479" s="284" t="s">
        <v>2434</v>
      </c>
      <c r="J479" s="285" t="s">
        <v>2435</v>
      </c>
      <c r="K479" s="286"/>
      <c r="L479" s="285">
        <f t="shared" si="0"/>
        <v>0</v>
      </c>
      <c r="M479" s="286">
        <f t="shared" si="1"/>
        <v>0</v>
      </c>
    </row>
    <row r="480" spans="1:13" ht="11.25">
      <c r="A480" s="287" t="s">
        <v>1448</v>
      </c>
      <c r="B480" s="280" t="s">
        <v>1449</v>
      </c>
      <c r="C480" s="288" t="s">
        <v>2437</v>
      </c>
      <c r="D480" s="292">
        <v>5000</v>
      </c>
      <c r="E480" s="283">
        <v>0</v>
      </c>
      <c r="F480" s="287" t="s">
        <v>537</v>
      </c>
      <c r="G480" s="288" t="s">
        <v>353</v>
      </c>
      <c r="H480" s="288" t="s">
        <v>1624</v>
      </c>
      <c r="I480" s="284" t="s">
        <v>2434</v>
      </c>
      <c r="J480" s="285" t="s">
        <v>2435</v>
      </c>
      <c r="K480" s="286"/>
      <c r="L480" s="285">
        <f t="shared" si="0"/>
        <v>0</v>
      </c>
      <c r="M480" s="286">
        <f t="shared" si="1"/>
        <v>0</v>
      </c>
    </row>
    <row r="481" spans="1:13" ht="11.25">
      <c r="A481" s="287" t="s">
        <v>1448</v>
      </c>
      <c r="B481" s="280" t="s">
        <v>1449</v>
      </c>
      <c r="C481" s="288" t="s">
        <v>2438</v>
      </c>
      <c r="D481" s="292">
        <v>7000</v>
      </c>
      <c r="E481" s="283">
        <v>0</v>
      </c>
      <c r="F481" s="287" t="s">
        <v>537</v>
      </c>
      <c r="G481" s="288" t="s">
        <v>353</v>
      </c>
      <c r="H481" s="288" t="s">
        <v>1624</v>
      </c>
      <c r="I481" s="284" t="s">
        <v>2434</v>
      </c>
      <c r="J481" s="285" t="s">
        <v>2435</v>
      </c>
      <c r="K481" s="286"/>
      <c r="L481" s="285">
        <f t="shared" si="0"/>
        <v>0</v>
      </c>
      <c r="M481" s="286">
        <f t="shared" si="1"/>
        <v>0</v>
      </c>
    </row>
    <row r="482" spans="1:13" ht="11.25">
      <c r="A482" s="287" t="s">
        <v>1448</v>
      </c>
      <c r="B482" s="280" t="s">
        <v>1449</v>
      </c>
      <c r="C482" s="288" t="s">
        <v>2439</v>
      </c>
      <c r="D482" s="292">
        <v>7000</v>
      </c>
      <c r="E482" s="283">
        <v>0</v>
      </c>
      <c r="F482" s="287" t="s">
        <v>537</v>
      </c>
      <c r="G482" s="288" t="s">
        <v>353</v>
      </c>
      <c r="H482" s="288" t="s">
        <v>1624</v>
      </c>
      <c r="I482" s="284" t="s">
        <v>2434</v>
      </c>
      <c r="J482" s="285" t="s">
        <v>2435</v>
      </c>
      <c r="K482" s="286"/>
      <c r="L482" s="285">
        <f t="shared" si="0"/>
        <v>0</v>
      </c>
      <c r="M482" s="286">
        <f t="shared" si="1"/>
        <v>0</v>
      </c>
    </row>
    <row r="483" spans="1:13" ht="11.25">
      <c r="A483" s="287" t="s">
        <v>1448</v>
      </c>
      <c r="B483" s="280" t="s">
        <v>1449</v>
      </c>
      <c r="C483" s="288" t="s">
        <v>2440</v>
      </c>
      <c r="D483" s="292">
        <v>3125</v>
      </c>
      <c r="E483" s="283">
        <v>0</v>
      </c>
      <c r="F483" s="287" t="s">
        <v>537</v>
      </c>
      <c r="G483" s="288" t="s">
        <v>353</v>
      </c>
      <c r="H483" s="288" t="s">
        <v>1624</v>
      </c>
      <c r="I483" s="284" t="s">
        <v>2434</v>
      </c>
      <c r="J483" s="285" t="s">
        <v>2435</v>
      </c>
      <c r="K483" s="286"/>
      <c r="L483" s="285">
        <f t="shared" si="0"/>
        <v>0</v>
      </c>
      <c r="M483" s="286">
        <f t="shared" si="1"/>
        <v>0</v>
      </c>
    </row>
    <row r="484" spans="1:13" ht="11.25">
      <c r="A484" s="287" t="s">
        <v>1448</v>
      </c>
      <c r="B484" s="280" t="s">
        <v>1449</v>
      </c>
      <c r="C484" s="288" t="s">
        <v>2441</v>
      </c>
      <c r="D484" s="289">
        <v>1250</v>
      </c>
      <c r="E484" s="290">
        <v>0</v>
      </c>
      <c r="F484" s="287" t="s">
        <v>551</v>
      </c>
      <c r="G484" s="288" t="s">
        <v>353</v>
      </c>
      <c r="H484" s="288" t="s">
        <v>1624</v>
      </c>
      <c r="I484" s="284" t="s">
        <v>2442</v>
      </c>
      <c r="J484" s="285" t="s">
        <v>2435</v>
      </c>
      <c r="K484" s="286"/>
      <c r="L484" s="285">
        <f t="shared" si="0"/>
        <v>0</v>
      </c>
      <c r="M484" s="286">
        <f t="shared" si="1"/>
        <v>0</v>
      </c>
    </row>
    <row r="485" spans="1:13" ht="11.25">
      <c r="A485" s="287" t="s">
        <v>1448</v>
      </c>
      <c r="B485" s="280" t="s">
        <v>1449</v>
      </c>
      <c r="C485" s="288" t="s">
        <v>2443</v>
      </c>
      <c r="D485" s="289">
        <v>2000</v>
      </c>
      <c r="E485" s="290">
        <v>0</v>
      </c>
      <c r="F485" s="287" t="s">
        <v>551</v>
      </c>
      <c r="G485" s="288" t="s">
        <v>353</v>
      </c>
      <c r="H485" s="288" t="s">
        <v>1624</v>
      </c>
      <c r="I485" s="284" t="s">
        <v>2442</v>
      </c>
      <c r="J485" s="285" t="s">
        <v>2435</v>
      </c>
      <c r="K485" s="286"/>
      <c r="L485" s="285">
        <f t="shared" si="0"/>
        <v>0</v>
      </c>
      <c r="M485" s="286">
        <f t="shared" si="1"/>
        <v>0</v>
      </c>
    </row>
    <row r="486" spans="1:13" ht="11.25">
      <c r="A486" s="287" t="s">
        <v>1448</v>
      </c>
      <c r="B486" s="280" t="s">
        <v>1449</v>
      </c>
      <c r="C486" s="288" t="s">
        <v>2444</v>
      </c>
      <c r="D486" s="289">
        <v>1500</v>
      </c>
      <c r="E486" s="290">
        <v>0</v>
      </c>
      <c r="F486" s="287" t="s">
        <v>551</v>
      </c>
      <c r="G486" s="288" t="s">
        <v>353</v>
      </c>
      <c r="H486" s="288" t="s">
        <v>1624</v>
      </c>
      <c r="I486" s="284" t="s">
        <v>2442</v>
      </c>
      <c r="J486" s="285" t="s">
        <v>2435</v>
      </c>
      <c r="K486" s="286"/>
      <c r="L486" s="285">
        <f t="shared" si="0"/>
        <v>0</v>
      </c>
      <c r="M486" s="286">
        <f t="shared" si="1"/>
        <v>0</v>
      </c>
    </row>
    <row r="487" spans="1:13" ht="11.25">
      <c r="A487" s="279" t="s">
        <v>1456</v>
      </c>
      <c r="B487" s="280" t="s">
        <v>1457</v>
      </c>
      <c r="C487" s="281" t="s">
        <v>2445</v>
      </c>
      <c r="D487" s="282">
        <v>143866</v>
      </c>
      <c r="E487" s="283">
        <v>0</v>
      </c>
      <c r="F487" s="279" t="s">
        <v>535</v>
      </c>
      <c r="G487" s="281" t="s">
        <v>351</v>
      </c>
      <c r="H487" s="281" t="s">
        <v>1624</v>
      </c>
      <c r="I487" s="284" t="s">
        <v>2446</v>
      </c>
      <c r="J487" s="285" t="s">
        <v>2447</v>
      </c>
      <c r="K487" s="286" t="s">
        <v>2448</v>
      </c>
      <c r="L487" s="285">
        <f t="shared" si="0"/>
        <v>0</v>
      </c>
      <c r="M487" s="286">
        <f t="shared" si="1"/>
        <v>0</v>
      </c>
    </row>
    <row r="488" spans="1:13" ht="11.25">
      <c r="A488" s="279" t="s">
        <v>1456</v>
      </c>
      <c r="B488" s="280" t="s">
        <v>1457</v>
      </c>
      <c r="C488" s="281" t="s">
        <v>2449</v>
      </c>
      <c r="D488" s="282">
        <v>15000</v>
      </c>
      <c r="E488" s="283">
        <v>0</v>
      </c>
      <c r="F488" s="279" t="s">
        <v>535</v>
      </c>
      <c r="G488" s="281" t="s">
        <v>351</v>
      </c>
      <c r="H488" s="281" t="s">
        <v>1644</v>
      </c>
      <c r="I488" s="284" t="s">
        <v>2446</v>
      </c>
      <c r="J488" s="285" t="s">
        <v>2447</v>
      </c>
      <c r="K488" s="286" t="s">
        <v>2448</v>
      </c>
      <c r="L488" s="285">
        <f t="shared" si="0"/>
        <v>0</v>
      </c>
      <c r="M488" s="286">
        <f t="shared" si="1"/>
        <v>0</v>
      </c>
    </row>
    <row r="489" spans="1:13" ht="11.25">
      <c r="A489" s="287" t="s">
        <v>1456</v>
      </c>
      <c r="B489" s="280" t="s">
        <v>1457</v>
      </c>
      <c r="C489" s="288" t="s">
        <v>2450</v>
      </c>
      <c r="D489" s="292">
        <v>15000</v>
      </c>
      <c r="E489" s="283">
        <v>0</v>
      </c>
      <c r="F489" s="287" t="s">
        <v>537</v>
      </c>
      <c r="G489" s="288" t="s">
        <v>353</v>
      </c>
      <c r="H489" s="288" t="s">
        <v>1624</v>
      </c>
      <c r="I489" s="284" t="s">
        <v>2451</v>
      </c>
      <c r="J489" s="285" t="s">
        <v>2452</v>
      </c>
      <c r="K489" s="286"/>
      <c r="L489" s="285">
        <f t="shared" si="0"/>
        <v>0</v>
      </c>
      <c r="M489" s="286">
        <f t="shared" si="1"/>
        <v>0</v>
      </c>
    </row>
    <row r="490" spans="1:13" ht="11.25">
      <c r="A490" s="287" t="s">
        <v>1463</v>
      </c>
      <c r="B490" s="280" t="s">
        <v>1464</v>
      </c>
      <c r="C490" s="288" t="s">
        <v>544</v>
      </c>
      <c r="D490" s="289">
        <v>19827</v>
      </c>
      <c r="E490" s="290">
        <v>0</v>
      </c>
      <c r="F490" s="287" t="s">
        <v>543</v>
      </c>
      <c r="G490" s="281" t="s">
        <v>353</v>
      </c>
      <c r="H490" s="288" t="s">
        <v>1624</v>
      </c>
      <c r="I490" s="284" t="s">
        <v>2453</v>
      </c>
      <c r="J490" s="285" t="s">
        <v>2454</v>
      </c>
      <c r="K490" s="286"/>
      <c r="L490" s="285">
        <f t="shared" si="0"/>
        <v>0</v>
      </c>
      <c r="M490" s="286">
        <f t="shared" si="1"/>
        <v>0</v>
      </c>
    </row>
    <row r="491" spans="1:13" ht="11.25">
      <c r="A491" s="279" t="s">
        <v>1471</v>
      </c>
      <c r="B491" s="280" t="s">
        <v>1472</v>
      </c>
      <c r="C491" s="281" t="s">
        <v>2455</v>
      </c>
      <c r="D491" s="282">
        <v>325484</v>
      </c>
      <c r="E491" s="283">
        <v>0</v>
      </c>
      <c r="F491" s="279" t="s">
        <v>535</v>
      </c>
      <c r="G491" s="281" t="s">
        <v>351</v>
      </c>
      <c r="H491" s="281" t="s">
        <v>1624</v>
      </c>
      <c r="I491" s="284" t="s">
        <v>2456</v>
      </c>
      <c r="J491" s="285" t="s">
        <v>2457</v>
      </c>
      <c r="K491" s="286" t="s">
        <v>2458</v>
      </c>
      <c r="L491" s="285">
        <f t="shared" si="0"/>
        <v>0</v>
      </c>
      <c r="M491" s="286">
        <f t="shared" si="1"/>
        <v>0</v>
      </c>
    </row>
    <row r="492" spans="1:13" ht="11.25">
      <c r="A492" s="287" t="s">
        <v>1471</v>
      </c>
      <c r="B492" s="280" t="s">
        <v>1472</v>
      </c>
      <c r="C492" s="288" t="s">
        <v>2459</v>
      </c>
      <c r="D492" s="292">
        <v>7500</v>
      </c>
      <c r="E492" s="283">
        <v>0</v>
      </c>
      <c r="F492" s="287" t="s">
        <v>537</v>
      </c>
      <c r="G492" s="288" t="s">
        <v>353</v>
      </c>
      <c r="H492" s="288" t="s">
        <v>1624</v>
      </c>
      <c r="I492" s="284" t="s">
        <v>2460</v>
      </c>
      <c r="J492" s="285" t="s">
        <v>2461</v>
      </c>
      <c r="K492" s="286"/>
      <c r="L492" s="285">
        <f t="shared" si="0"/>
        <v>0</v>
      </c>
      <c r="M492" s="286">
        <f t="shared" si="1"/>
        <v>0</v>
      </c>
    </row>
    <row r="493" spans="1:13" ht="11.25">
      <c r="A493" s="287" t="s">
        <v>1471</v>
      </c>
      <c r="B493" s="280" t="s">
        <v>1472</v>
      </c>
      <c r="C493" s="288" t="s">
        <v>2462</v>
      </c>
      <c r="D493" s="289">
        <v>3000</v>
      </c>
      <c r="E493" s="290">
        <v>0</v>
      </c>
      <c r="F493" s="287" t="s">
        <v>551</v>
      </c>
      <c r="G493" s="288" t="s">
        <v>353</v>
      </c>
      <c r="H493" s="288" t="s">
        <v>1624</v>
      </c>
      <c r="I493" s="284" t="s">
        <v>2463</v>
      </c>
      <c r="J493" s="285" t="s">
        <v>2461</v>
      </c>
      <c r="K493" s="286"/>
      <c r="L493" s="285">
        <f t="shared" si="0"/>
        <v>0</v>
      </c>
      <c r="M493" s="286">
        <f t="shared" si="1"/>
        <v>0</v>
      </c>
    </row>
    <row r="494" spans="1:13" ht="11.25">
      <c r="A494" s="287" t="s">
        <v>1471</v>
      </c>
      <c r="B494" s="280" t="s">
        <v>1472</v>
      </c>
      <c r="C494" s="288" t="s">
        <v>2464</v>
      </c>
      <c r="D494" s="289">
        <v>18000</v>
      </c>
      <c r="E494" s="290">
        <v>0</v>
      </c>
      <c r="F494" s="287" t="s">
        <v>551</v>
      </c>
      <c r="G494" s="288" t="s">
        <v>353</v>
      </c>
      <c r="H494" s="288" t="s">
        <v>1624</v>
      </c>
      <c r="I494" s="284" t="s">
        <v>2463</v>
      </c>
      <c r="J494" s="285" t="s">
        <v>2461</v>
      </c>
      <c r="K494" s="286"/>
      <c r="L494" s="285">
        <f t="shared" si="0"/>
        <v>0</v>
      </c>
      <c r="M494" s="286">
        <f t="shared" si="1"/>
        <v>0</v>
      </c>
    </row>
    <row r="495" spans="1:13" ht="11.25">
      <c r="A495" s="287" t="s">
        <v>1471</v>
      </c>
      <c r="B495" s="280" t="s">
        <v>1472</v>
      </c>
      <c r="C495" s="288" t="s">
        <v>2465</v>
      </c>
      <c r="D495" s="289">
        <v>10000</v>
      </c>
      <c r="E495" s="290">
        <v>0</v>
      </c>
      <c r="F495" s="287" t="s">
        <v>551</v>
      </c>
      <c r="G495" s="288" t="s">
        <v>353</v>
      </c>
      <c r="H495" s="288" t="s">
        <v>1624</v>
      </c>
      <c r="I495" s="284" t="s">
        <v>2463</v>
      </c>
      <c r="J495" s="285" t="s">
        <v>2461</v>
      </c>
      <c r="K495" s="286"/>
      <c r="L495" s="285">
        <f t="shared" si="0"/>
        <v>0</v>
      </c>
      <c r="M495" s="286">
        <f t="shared" si="1"/>
        <v>0</v>
      </c>
    </row>
    <row r="496" spans="1:13" ht="11.25">
      <c r="A496" s="287" t="s">
        <v>1471</v>
      </c>
      <c r="B496" s="280" t="s">
        <v>1472</v>
      </c>
      <c r="C496" s="288" t="s">
        <v>2466</v>
      </c>
      <c r="D496" s="289">
        <v>500</v>
      </c>
      <c r="E496" s="290">
        <v>0</v>
      </c>
      <c r="F496" s="287" t="s">
        <v>551</v>
      </c>
      <c r="G496" s="288" t="s">
        <v>353</v>
      </c>
      <c r="H496" s="288" t="s">
        <v>1624</v>
      </c>
      <c r="I496" s="284" t="s">
        <v>2463</v>
      </c>
      <c r="J496" s="285" t="s">
        <v>2461</v>
      </c>
      <c r="K496" s="286"/>
      <c r="L496" s="285">
        <f t="shared" si="0"/>
        <v>0</v>
      </c>
      <c r="M496" s="286">
        <f t="shared" si="1"/>
        <v>0</v>
      </c>
    </row>
    <row r="497" spans="1:13" ht="11.25">
      <c r="A497" s="279" t="s">
        <v>1478</v>
      </c>
      <c r="B497" s="280" t="s">
        <v>1479</v>
      </c>
      <c r="C497" s="288" t="s">
        <v>2467</v>
      </c>
      <c r="D497" s="289">
        <v>30000</v>
      </c>
      <c r="E497" s="283">
        <v>0</v>
      </c>
      <c r="F497" s="279" t="s">
        <v>545</v>
      </c>
      <c r="G497" s="281" t="s">
        <v>353</v>
      </c>
      <c r="H497" s="281" t="s">
        <v>1624</v>
      </c>
      <c r="I497" s="284" t="s">
        <v>2468</v>
      </c>
      <c r="J497" s="285" t="s">
        <v>2469</v>
      </c>
      <c r="K497" s="286"/>
      <c r="L497" s="285">
        <f t="shared" si="0"/>
        <v>0</v>
      </c>
      <c r="M497" s="286">
        <f t="shared" si="1"/>
        <v>0</v>
      </c>
    </row>
    <row r="498" spans="1:13" ht="11.25">
      <c r="A498" s="279" t="s">
        <v>1478</v>
      </c>
      <c r="B498" s="280" t="s">
        <v>1479</v>
      </c>
      <c r="C498" s="288" t="s">
        <v>2470</v>
      </c>
      <c r="D498" s="289">
        <v>12500</v>
      </c>
      <c r="E498" s="283">
        <v>0</v>
      </c>
      <c r="F498" s="279" t="s">
        <v>545</v>
      </c>
      <c r="G498" s="281" t="s">
        <v>353</v>
      </c>
      <c r="H498" s="281" t="s">
        <v>1624</v>
      </c>
      <c r="I498" s="284" t="s">
        <v>2468</v>
      </c>
      <c r="J498" s="285" t="s">
        <v>2469</v>
      </c>
      <c r="K498" s="286"/>
      <c r="L498" s="285">
        <f t="shared" si="0"/>
        <v>0</v>
      </c>
      <c r="M498" s="286">
        <f t="shared" si="1"/>
        <v>0</v>
      </c>
    </row>
    <row r="499" spans="1:13" ht="11.25">
      <c r="A499" s="279" t="s">
        <v>1478</v>
      </c>
      <c r="B499" s="280" t="s">
        <v>1479</v>
      </c>
      <c r="C499" s="288" t="s">
        <v>2471</v>
      </c>
      <c r="D499" s="289">
        <v>20000</v>
      </c>
      <c r="E499" s="283">
        <v>0</v>
      </c>
      <c r="F499" s="279" t="s">
        <v>545</v>
      </c>
      <c r="G499" s="281" t="s">
        <v>353</v>
      </c>
      <c r="H499" s="281" t="s">
        <v>1624</v>
      </c>
      <c r="I499" s="284" t="s">
        <v>2468</v>
      </c>
      <c r="J499" s="285" t="s">
        <v>2469</v>
      </c>
      <c r="K499" s="286"/>
      <c r="L499" s="285">
        <f t="shared" si="0"/>
        <v>0</v>
      </c>
      <c r="M499" s="286">
        <f t="shared" si="1"/>
        <v>0</v>
      </c>
    </row>
    <row r="500" spans="1:13" ht="11.25">
      <c r="A500" s="287" t="s">
        <v>1478</v>
      </c>
      <c r="B500" s="280" t="s">
        <v>1479</v>
      </c>
      <c r="C500" s="288" t="s">
        <v>2472</v>
      </c>
      <c r="D500" s="289">
        <v>2400</v>
      </c>
      <c r="E500" s="290">
        <v>0</v>
      </c>
      <c r="F500" s="287" t="s">
        <v>551</v>
      </c>
      <c r="G500" s="288" t="s">
        <v>353</v>
      </c>
      <c r="H500" s="288" t="s">
        <v>1624</v>
      </c>
      <c r="I500" s="284" t="s">
        <v>2473</v>
      </c>
      <c r="J500" s="285" t="s">
        <v>2469</v>
      </c>
      <c r="K500" s="286"/>
      <c r="L500" s="285">
        <f t="shared" si="0"/>
        <v>0</v>
      </c>
      <c r="M500" s="286">
        <f t="shared" si="1"/>
        <v>0</v>
      </c>
    </row>
    <row r="501" spans="1:13" ht="11.25">
      <c r="A501" s="287" t="s">
        <v>1478</v>
      </c>
      <c r="B501" s="280" t="s">
        <v>1479</v>
      </c>
      <c r="C501" s="288" t="s">
        <v>2474</v>
      </c>
      <c r="D501" s="289">
        <v>500</v>
      </c>
      <c r="E501" s="290">
        <v>0</v>
      </c>
      <c r="F501" s="287" t="s">
        <v>551</v>
      </c>
      <c r="G501" s="288" t="s">
        <v>353</v>
      </c>
      <c r="H501" s="288" t="s">
        <v>1624</v>
      </c>
      <c r="I501" s="284" t="s">
        <v>2473</v>
      </c>
      <c r="J501" s="285" t="s">
        <v>2469</v>
      </c>
      <c r="K501" s="286"/>
      <c r="L501" s="285">
        <f t="shared" si="0"/>
        <v>0</v>
      </c>
      <c r="M501" s="286">
        <f t="shared" si="1"/>
        <v>0</v>
      </c>
    </row>
    <row r="502" spans="1:13" ht="11.25">
      <c r="A502" s="287" t="s">
        <v>1478</v>
      </c>
      <c r="B502" s="280" t="s">
        <v>1479</v>
      </c>
      <c r="C502" s="288" t="s">
        <v>2475</v>
      </c>
      <c r="D502" s="289">
        <v>750</v>
      </c>
      <c r="E502" s="290">
        <v>0</v>
      </c>
      <c r="F502" s="287" t="s">
        <v>551</v>
      </c>
      <c r="G502" s="288" t="s">
        <v>353</v>
      </c>
      <c r="H502" s="288" t="s">
        <v>1624</v>
      </c>
      <c r="I502" s="284" t="s">
        <v>2473</v>
      </c>
      <c r="J502" s="285" t="s">
        <v>2469</v>
      </c>
      <c r="K502" s="286"/>
      <c r="L502" s="285">
        <f t="shared" si="0"/>
        <v>0</v>
      </c>
      <c r="M502" s="286">
        <f t="shared" si="1"/>
        <v>0</v>
      </c>
    </row>
    <row r="503" spans="1:13" ht="11.25">
      <c r="A503" s="279" t="s">
        <v>1482</v>
      </c>
      <c r="B503" s="280" t="s">
        <v>1483</v>
      </c>
      <c r="C503" s="281" t="s">
        <v>2476</v>
      </c>
      <c r="D503" s="282">
        <v>65875</v>
      </c>
      <c r="E503" s="283">
        <v>0</v>
      </c>
      <c r="F503" s="279" t="s">
        <v>535</v>
      </c>
      <c r="G503" s="281" t="s">
        <v>351</v>
      </c>
      <c r="H503" s="281" t="s">
        <v>1624</v>
      </c>
      <c r="I503" s="284" t="s">
        <v>2477</v>
      </c>
      <c r="J503" s="285" t="s">
        <v>2478</v>
      </c>
      <c r="K503" s="286" t="s">
        <v>2479</v>
      </c>
      <c r="L503" s="285">
        <f t="shared" si="0"/>
        <v>0</v>
      </c>
      <c r="M503" s="286">
        <f t="shared" si="1"/>
        <v>0</v>
      </c>
    </row>
    <row r="504" spans="1:13" ht="11.25">
      <c r="A504" s="287" t="s">
        <v>1482</v>
      </c>
      <c r="B504" s="280" t="s">
        <v>1483</v>
      </c>
      <c r="C504" s="288" t="s">
        <v>2480</v>
      </c>
      <c r="D504" s="289">
        <v>10000</v>
      </c>
      <c r="E504" s="283">
        <v>0</v>
      </c>
      <c r="F504" s="287" t="s">
        <v>537</v>
      </c>
      <c r="G504" s="288" t="s">
        <v>353</v>
      </c>
      <c r="H504" s="288" t="s">
        <v>1624</v>
      </c>
      <c r="I504" s="284" t="s">
        <v>2481</v>
      </c>
      <c r="J504" s="285" t="s">
        <v>2482</v>
      </c>
      <c r="K504" s="286"/>
      <c r="L504" s="285">
        <f t="shared" si="0"/>
        <v>0</v>
      </c>
      <c r="M504" s="286">
        <f t="shared" si="1"/>
        <v>0</v>
      </c>
    </row>
    <row r="505" spans="1:13" ht="11.25">
      <c r="A505" s="287" t="s">
        <v>1482</v>
      </c>
      <c r="B505" s="280" t="s">
        <v>1483</v>
      </c>
      <c r="C505" s="288" t="s">
        <v>2483</v>
      </c>
      <c r="D505" s="289">
        <v>2188</v>
      </c>
      <c r="E505" s="290">
        <v>0</v>
      </c>
      <c r="F505" s="287" t="s">
        <v>551</v>
      </c>
      <c r="G505" s="288" t="s">
        <v>353</v>
      </c>
      <c r="H505" s="288" t="s">
        <v>1624</v>
      </c>
      <c r="I505" s="284" t="s">
        <v>2484</v>
      </c>
      <c r="J505" s="285" t="s">
        <v>2482</v>
      </c>
      <c r="K505" s="286"/>
      <c r="L505" s="285">
        <f t="shared" si="0"/>
        <v>0</v>
      </c>
      <c r="M505" s="286">
        <f t="shared" si="1"/>
        <v>0</v>
      </c>
    </row>
    <row r="506" spans="1:13" ht="11.25">
      <c r="A506" s="287" t="s">
        <v>1482</v>
      </c>
      <c r="B506" s="280" t="s">
        <v>1483</v>
      </c>
      <c r="C506" s="288" t="s">
        <v>2485</v>
      </c>
      <c r="D506" s="289">
        <v>200</v>
      </c>
      <c r="E506" s="290">
        <v>0</v>
      </c>
      <c r="F506" s="287" t="s">
        <v>551</v>
      </c>
      <c r="G506" s="288" t="s">
        <v>353</v>
      </c>
      <c r="H506" s="288" t="s">
        <v>1624</v>
      </c>
      <c r="I506" s="284" t="s">
        <v>2484</v>
      </c>
      <c r="J506" s="285" t="s">
        <v>2482</v>
      </c>
      <c r="K506" s="286"/>
      <c r="L506" s="285">
        <f t="shared" si="0"/>
        <v>0</v>
      </c>
      <c r="M506" s="286">
        <f t="shared" si="1"/>
        <v>0</v>
      </c>
    </row>
    <row r="507" spans="1:13" ht="11.25">
      <c r="A507" s="287" t="s">
        <v>1482</v>
      </c>
      <c r="B507" s="280" t="s">
        <v>1483</v>
      </c>
      <c r="C507" s="288" t="s">
        <v>2486</v>
      </c>
      <c r="D507" s="289">
        <v>500</v>
      </c>
      <c r="E507" s="290">
        <v>0</v>
      </c>
      <c r="F507" s="287" t="s">
        <v>551</v>
      </c>
      <c r="G507" s="288" t="s">
        <v>353</v>
      </c>
      <c r="H507" s="288" t="s">
        <v>1624</v>
      </c>
      <c r="I507" s="284" t="s">
        <v>2484</v>
      </c>
      <c r="J507" s="285" t="s">
        <v>2482</v>
      </c>
      <c r="K507" s="286"/>
      <c r="L507" s="285">
        <f t="shared" si="0"/>
        <v>0</v>
      </c>
      <c r="M507" s="286">
        <f t="shared" si="1"/>
        <v>0</v>
      </c>
    </row>
    <row r="508" spans="1:13" ht="11.25">
      <c r="A508" s="287" t="s">
        <v>1482</v>
      </c>
      <c r="B508" s="280" t="s">
        <v>1483</v>
      </c>
      <c r="C508" s="288" t="s">
        <v>2487</v>
      </c>
      <c r="D508" s="289">
        <v>750</v>
      </c>
      <c r="E508" s="290">
        <v>0</v>
      </c>
      <c r="F508" s="287" t="s">
        <v>551</v>
      </c>
      <c r="G508" s="288" t="s">
        <v>353</v>
      </c>
      <c r="H508" s="288" t="s">
        <v>1624</v>
      </c>
      <c r="I508" s="284" t="s">
        <v>2484</v>
      </c>
      <c r="J508" s="285" t="s">
        <v>2482</v>
      </c>
      <c r="K508" s="286"/>
      <c r="L508" s="285">
        <f t="shared" si="0"/>
        <v>0</v>
      </c>
      <c r="M508" s="286">
        <f t="shared" si="1"/>
        <v>0</v>
      </c>
    </row>
    <row r="509" spans="1:13" ht="11.25">
      <c r="A509" s="287" t="s">
        <v>1482</v>
      </c>
      <c r="B509" s="280" t="s">
        <v>1483</v>
      </c>
      <c r="C509" s="288" t="s">
        <v>2488</v>
      </c>
      <c r="D509" s="289">
        <v>1000</v>
      </c>
      <c r="E509" s="290">
        <v>0</v>
      </c>
      <c r="F509" s="287" t="s">
        <v>551</v>
      </c>
      <c r="G509" s="288" t="s">
        <v>353</v>
      </c>
      <c r="H509" s="288" t="s">
        <v>1624</v>
      </c>
      <c r="I509" s="284" t="s">
        <v>2484</v>
      </c>
      <c r="J509" s="285" t="s">
        <v>2482</v>
      </c>
      <c r="K509" s="286"/>
      <c r="L509" s="285">
        <f t="shared" si="0"/>
        <v>0</v>
      </c>
      <c r="M509" s="286">
        <f t="shared" si="1"/>
        <v>0</v>
      </c>
    </row>
    <row r="510" spans="1:13" ht="11.25">
      <c r="A510" s="287" t="s">
        <v>1482</v>
      </c>
      <c r="B510" s="280" t="s">
        <v>1483</v>
      </c>
      <c r="C510" s="288" t="s">
        <v>2489</v>
      </c>
      <c r="D510" s="289">
        <v>330</v>
      </c>
      <c r="E510" s="290">
        <v>0</v>
      </c>
      <c r="F510" s="287" t="s">
        <v>551</v>
      </c>
      <c r="G510" s="288" t="s">
        <v>353</v>
      </c>
      <c r="H510" s="288" t="s">
        <v>1624</v>
      </c>
      <c r="I510" s="284" t="s">
        <v>2484</v>
      </c>
      <c r="J510" s="285" t="s">
        <v>2482</v>
      </c>
      <c r="K510" s="286"/>
      <c r="L510" s="285">
        <f t="shared" si="0"/>
        <v>0</v>
      </c>
      <c r="M510" s="286">
        <f t="shared" si="1"/>
        <v>0</v>
      </c>
    </row>
    <row r="511" spans="1:13" ht="11.25">
      <c r="A511" s="287" t="s">
        <v>1482</v>
      </c>
      <c r="B511" s="280" t="s">
        <v>1483</v>
      </c>
      <c r="C511" s="288" t="s">
        <v>2490</v>
      </c>
      <c r="D511" s="289">
        <v>330</v>
      </c>
      <c r="E511" s="290">
        <v>0</v>
      </c>
      <c r="F511" s="287" t="s">
        <v>551</v>
      </c>
      <c r="G511" s="288" t="s">
        <v>353</v>
      </c>
      <c r="H511" s="288" t="s">
        <v>1624</v>
      </c>
      <c r="I511" s="284" t="s">
        <v>2484</v>
      </c>
      <c r="J511" s="285" t="s">
        <v>2482</v>
      </c>
      <c r="K511" s="286"/>
      <c r="L511" s="285">
        <f t="shared" si="0"/>
        <v>0</v>
      </c>
      <c r="M511" s="286">
        <f t="shared" si="1"/>
        <v>0</v>
      </c>
    </row>
    <row r="512" spans="1:13" ht="11.25">
      <c r="A512" s="279" t="s">
        <v>1488</v>
      </c>
      <c r="B512" s="280" t="s">
        <v>1489</v>
      </c>
      <c r="C512" s="281" t="s">
        <v>2491</v>
      </c>
      <c r="D512" s="282">
        <v>25582</v>
      </c>
      <c r="E512" s="283">
        <v>0</v>
      </c>
      <c r="F512" s="279" t="s">
        <v>535</v>
      </c>
      <c r="G512" s="281" t="s">
        <v>351</v>
      </c>
      <c r="H512" s="281" t="s">
        <v>1624</v>
      </c>
      <c r="I512" s="284" t="s">
        <v>2492</v>
      </c>
      <c r="J512" s="285" t="s">
        <v>2493</v>
      </c>
      <c r="K512" s="286" t="s">
        <v>2494</v>
      </c>
      <c r="L512" s="285">
        <f t="shared" si="0"/>
        <v>0</v>
      </c>
      <c r="M512" s="286">
        <f t="shared" si="1"/>
        <v>0</v>
      </c>
    </row>
    <row r="513" spans="1:13" ht="11.25">
      <c r="A513" s="287" t="s">
        <v>1488</v>
      </c>
      <c r="B513" s="280" t="s">
        <v>1489</v>
      </c>
      <c r="C513" s="288" t="s">
        <v>2495</v>
      </c>
      <c r="D513" s="289">
        <v>10000</v>
      </c>
      <c r="E513" s="283">
        <v>0</v>
      </c>
      <c r="F513" s="287" t="s">
        <v>537</v>
      </c>
      <c r="G513" s="288" t="s">
        <v>353</v>
      </c>
      <c r="H513" s="288" t="s">
        <v>1624</v>
      </c>
      <c r="I513" s="284" t="s">
        <v>2496</v>
      </c>
      <c r="J513" s="285" t="s">
        <v>2497</v>
      </c>
      <c r="K513" s="286"/>
      <c r="L513" s="285">
        <f t="shared" si="0"/>
        <v>0</v>
      </c>
      <c r="M513" s="286">
        <f t="shared" si="1"/>
        <v>0</v>
      </c>
    </row>
    <row r="514" spans="1:13" ht="11.25">
      <c r="A514" s="287" t="s">
        <v>1488</v>
      </c>
      <c r="B514" s="280" t="s">
        <v>1489</v>
      </c>
      <c r="C514" s="288" t="s">
        <v>2498</v>
      </c>
      <c r="D514" s="289">
        <v>500</v>
      </c>
      <c r="E514" s="290">
        <v>0</v>
      </c>
      <c r="F514" s="287" t="s">
        <v>551</v>
      </c>
      <c r="G514" s="288" t="s">
        <v>353</v>
      </c>
      <c r="H514" s="288" t="s">
        <v>1624</v>
      </c>
      <c r="I514" s="284" t="s">
        <v>2499</v>
      </c>
      <c r="J514" s="285" t="s">
        <v>2497</v>
      </c>
      <c r="K514" s="286"/>
      <c r="L514" s="285">
        <f t="shared" si="0"/>
        <v>0</v>
      </c>
      <c r="M514" s="286">
        <f t="shared" si="1"/>
        <v>0</v>
      </c>
    </row>
    <row r="515" spans="1:13" ht="11.25">
      <c r="A515" s="287" t="s">
        <v>1488</v>
      </c>
      <c r="B515" s="280" t="s">
        <v>1489</v>
      </c>
      <c r="C515" s="288" t="s">
        <v>2500</v>
      </c>
      <c r="D515" s="289">
        <v>1500</v>
      </c>
      <c r="E515" s="290">
        <v>0</v>
      </c>
      <c r="F515" s="287" t="s">
        <v>551</v>
      </c>
      <c r="G515" s="288" t="s">
        <v>353</v>
      </c>
      <c r="H515" s="288" t="s">
        <v>1624</v>
      </c>
      <c r="I515" s="284" t="s">
        <v>2499</v>
      </c>
      <c r="J515" s="285" t="s">
        <v>2497</v>
      </c>
      <c r="K515" s="286"/>
      <c r="L515" s="285">
        <f t="shared" si="0"/>
        <v>0</v>
      </c>
      <c r="M515" s="286">
        <f t="shared" si="1"/>
        <v>0</v>
      </c>
    </row>
    <row r="516" spans="1:13" ht="11.25">
      <c r="A516" s="287" t="s">
        <v>1488</v>
      </c>
      <c r="B516" s="280" t="s">
        <v>1489</v>
      </c>
      <c r="C516" s="288" t="s">
        <v>2501</v>
      </c>
      <c r="D516" s="289">
        <v>750</v>
      </c>
      <c r="E516" s="290">
        <v>0</v>
      </c>
      <c r="F516" s="287" t="s">
        <v>551</v>
      </c>
      <c r="G516" s="288" t="s">
        <v>353</v>
      </c>
      <c r="H516" s="288" t="s">
        <v>1624</v>
      </c>
      <c r="I516" s="284" t="s">
        <v>2499</v>
      </c>
      <c r="J516" s="285" t="s">
        <v>2497</v>
      </c>
      <c r="K516" s="286"/>
      <c r="L516" s="285">
        <f t="shared" si="0"/>
        <v>0</v>
      </c>
      <c r="M516" s="286">
        <f t="shared" si="1"/>
        <v>0</v>
      </c>
    </row>
    <row r="517" spans="1:13" ht="11.25">
      <c r="A517" s="279" t="s">
        <v>1495</v>
      </c>
      <c r="B517" s="280" t="s">
        <v>1496</v>
      </c>
      <c r="C517" s="281" t="s">
        <v>2502</v>
      </c>
      <c r="D517" s="282">
        <v>204659</v>
      </c>
      <c r="E517" s="283">
        <v>0</v>
      </c>
      <c r="F517" s="279" t="s">
        <v>535</v>
      </c>
      <c r="G517" s="281" t="s">
        <v>351</v>
      </c>
      <c r="H517" s="281" t="s">
        <v>1624</v>
      </c>
      <c r="I517" s="284" t="s">
        <v>2503</v>
      </c>
      <c r="J517" s="285" t="s">
        <v>2504</v>
      </c>
      <c r="K517" s="286" t="s">
        <v>2505</v>
      </c>
      <c r="L517" s="285">
        <f t="shared" si="0"/>
        <v>0</v>
      </c>
      <c r="M517" s="286">
        <f t="shared" si="1"/>
        <v>0</v>
      </c>
    </row>
    <row r="518" spans="1:13" ht="11.25">
      <c r="A518" s="287" t="s">
        <v>1495</v>
      </c>
      <c r="B518" s="280" t="s">
        <v>1496</v>
      </c>
      <c r="C518" s="288" t="s">
        <v>2506</v>
      </c>
      <c r="D518" s="289">
        <v>5000</v>
      </c>
      <c r="E518" s="283">
        <v>0</v>
      </c>
      <c r="F518" s="287" t="s">
        <v>537</v>
      </c>
      <c r="G518" s="288" t="s">
        <v>353</v>
      </c>
      <c r="H518" s="288" t="s">
        <v>1624</v>
      </c>
      <c r="I518" s="284" t="s">
        <v>2507</v>
      </c>
      <c r="J518" s="285" t="s">
        <v>2508</v>
      </c>
      <c r="K518" s="286"/>
      <c r="L518" s="285">
        <f t="shared" si="0"/>
        <v>0</v>
      </c>
      <c r="M518" s="286">
        <f t="shared" si="1"/>
        <v>0</v>
      </c>
    </row>
    <row r="519" spans="1:13" ht="11.25">
      <c r="A519" s="287" t="s">
        <v>1495</v>
      </c>
      <c r="B519" s="280" t="s">
        <v>1496</v>
      </c>
      <c r="C519" s="288" t="s">
        <v>2509</v>
      </c>
      <c r="D519" s="289">
        <v>5000</v>
      </c>
      <c r="E519" s="283">
        <v>0</v>
      </c>
      <c r="F519" s="287" t="s">
        <v>537</v>
      </c>
      <c r="G519" s="288" t="s">
        <v>353</v>
      </c>
      <c r="H519" s="288" t="s">
        <v>1624</v>
      </c>
      <c r="I519" s="284" t="s">
        <v>2507</v>
      </c>
      <c r="J519" s="285" t="s">
        <v>2508</v>
      </c>
      <c r="K519" s="286"/>
      <c r="L519" s="285">
        <f t="shared" si="0"/>
        <v>0</v>
      </c>
      <c r="M519" s="286">
        <f t="shared" si="1"/>
        <v>0</v>
      </c>
    </row>
    <row r="520" spans="1:13" ht="11.25">
      <c r="A520" s="287" t="s">
        <v>1495</v>
      </c>
      <c r="B520" s="280" t="s">
        <v>1496</v>
      </c>
      <c r="C520" s="288" t="s">
        <v>2510</v>
      </c>
      <c r="D520" s="289">
        <v>200</v>
      </c>
      <c r="E520" s="290">
        <v>0</v>
      </c>
      <c r="F520" s="287" t="s">
        <v>551</v>
      </c>
      <c r="G520" s="288" t="s">
        <v>353</v>
      </c>
      <c r="H520" s="288" t="s">
        <v>1624</v>
      </c>
      <c r="I520" s="284" t="s">
        <v>2511</v>
      </c>
      <c r="J520" s="285" t="s">
        <v>2508</v>
      </c>
      <c r="K520" s="286"/>
      <c r="L520" s="285">
        <f t="shared" si="0"/>
        <v>0</v>
      </c>
      <c r="M520" s="286">
        <f t="shared" si="1"/>
        <v>0</v>
      </c>
    </row>
    <row r="521" spans="1:13" ht="11.25">
      <c r="A521" s="287" t="s">
        <v>1495</v>
      </c>
      <c r="B521" s="280" t="s">
        <v>1496</v>
      </c>
      <c r="C521" s="288" t="s">
        <v>2512</v>
      </c>
      <c r="D521" s="289">
        <v>150</v>
      </c>
      <c r="E521" s="290">
        <v>0</v>
      </c>
      <c r="F521" s="287" t="s">
        <v>551</v>
      </c>
      <c r="G521" s="288" t="s">
        <v>353</v>
      </c>
      <c r="H521" s="288" t="s">
        <v>1624</v>
      </c>
      <c r="I521" s="284" t="s">
        <v>2511</v>
      </c>
      <c r="J521" s="285" t="s">
        <v>2508</v>
      </c>
      <c r="K521" s="286"/>
      <c r="L521" s="285">
        <f t="shared" si="0"/>
        <v>0</v>
      </c>
      <c r="M521" s="286">
        <f t="shared" si="1"/>
        <v>0</v>
      </c>
    </row>
    <row r="522" spans="1:13" ht="11.25">
      <c r="A522" s="287" t="s">
        <v>1495</v>
      </c>
      <c r="B522" s="280" t="s">
        <v>1496</v>
      </c>
      <c r="C522" s="288" t="s">
        <v>2513</v>
      </c>
      <c r="D522" s="289">
        <v>200</v>
      </c>
      <c r="E522" s="290">
        <v>0</v>
      </c>
      <c r="F522" s="287" t="s">
        <v>551</v>
      </c>
      <c r="G522" s="288" t="s">
        <v>353</v>
      </c>
      <c r="H522" s="288" t="s">
        <v>1624</v>
      </c>
      <c r="I522" s="284" t="s">
        <v>2511</v>
      </c>
      <c r="J522" s="285" t="s">
        <v>2508</v>
      </c>
      <c r="K522" s="286"/>
      <c r="L522" s="285">
        <f t="shared" si="0"/>
        <v>0</v>
      </c>
      <c r="M522" s="286">
        <f t="shared" si="1"/>
        <v>0</v>
      </c>
    </row>
    <row r="523" spans="1:13" ht="11.25">
      <c r="A523" s="287" t="s">
        <v>1495</v>
      </c>
      <c r="B523" s="280" t="s">
        <v>1496</v>
      </c>
      <c r="C523" s="288" t="s">
        <v>2514</v>
      </c>
      <c r="D523" s="289">
        <v>500</v>
      </c>
      <c r="E523" s="290">
        <v>0</v>
      </c>
      <c r="F523" s="287" t="s">
        <v>551</v>
      </c>
      <c r="G523" s="288" t="s">
        <v>353</v>
      </c>
      <c r="H523" s="288" t="s">
        <v>1624</v>
      </c>
      <c r="I523" s="284" t="s">
        <v>2511</v>
      </c>
      <c r="J523" s="285" t="s">
        <v>2508</v>
      </c>
      <c r="K523" s="286"/>
      <c r="L523" s="285">
        <f t="shared" si="0"/>
        <v>0</v>
      </c>
      <c r="M523" s="286">
        <f t="shared" si="1"/>
        <v>0</v>
      </c>
    </row>
    <row r="524" spans="1:13" ht="11.25">
      <c r="A524" s="287" t="s">
        <v>1495</v>
      </c>
      <c r="B524" s="280" t="s">
        <v>1496</v>
      </c>
      <c r="C524" s="288" t="s">
        <v>2515</v>
      </c>
      <c r="D524" s="289">
        <v>330</v>
      </c>
      <c r="E524" s="290">
        <v>0</v>
      </c>
      <c r="F524" s="287" t="s">
        <v>551</v>
      </c>
      <c r="G524" s="288" t="s">
        <v>353</v>
      </c>
      <c r="H524" s="288" t="s">
        <v>1624</v>
      </c>
      <c r="I524" s="284" t="s">
        <v>2511</v>
      </c>
      <c r="J524" s="285" t="s">
        <v>2508</v>
      </c>
      <c r="K524" s="286"/>
      <c r="L524" s="285">
        <f t="shared" si="0"/>
        <v>0</v>
      </c>
      <c r="M524" s="286">
        <f t="shared" si="1"/>
        <v>0</v>
      </c>
    </row>
    <row r="525" spans="1:13" ht="11.25">
      <c r="A525" s="287" t="s">
        <v>1495</v>
      </c>
      <c r="B525" s="280" t="s">
        <v>1496</v>
      </c>
      <c r="C525" s="288" t="s">
        <v>2516</v>
      </c>
      <c r="D525" s="289">
        <v>330</v>
      </c>
      <c r="E525" s="290">
        <v>0</v>
      </c>
      <c r="F525" s="287" t="s">
        <v>551</v>
      </c>
      <c r="G525" s="288" t="s">
        <v>353</v>
      </c>
      <c r="H525" s="288" t="s">
        <v>1624</v>
      </c>
      <c r="I525" s="284" t="s">
        <v>2511</v>
      </c>
      <c r="J525" s="285" t="s">
        <v>2508</v>
      </c>
      <c r="K525" s="286"/>
      <c r="L525" s="285">
        <f t="shared" si="0"/>
        <v>0</v>
      </c>
      <c r="M525" s="286">
        <f t="shared" si="1"/>
        <v>0</v>
      </c>
    </row>
    <row r="526" spans="1:13" ht="11.25">
      <c r="A526" s="287" t="s">
        <v>1495</v>
      </c>
      <c r="B526" s="280" t="s">
        <v>1496</v>
      </c>
      <c r="C526" s="288" t="s">
        <v>2517</v>
      </c>
      <c r="D526" s="289">
        <v>330</v>
      </c>
      <c r="E526" s="290">
        <v>0</v>
      </c>
      <c r="F526" s="287" t="s">
        <v>551</v>
      </c>
      <c r="G526" s="288" t="s">
        <v>353</v>
      </c>
      <c r="H526" s="288" t="s">
        <v>1624</v>
      </c>
      <c r="I526" s="284" t="s">
        <v>2511</v>
      </c>
      <c r="J526" s="285" t="s">
        <v>2508</v>
      </c>
      <c r="K526" s="286"/>
      <c r="L526" s="285">
        <f t="shared" si="0"/>
        <v>0</v>
      </c>
      <c r="M526" s="286">
        <f t="shared" si="1"/>
        <v>0</v>
      </c>
    </row>
    <row r="527" spans="1:13" ht="11.25">
      <c r="A527" s="287" t="s">
        <v>1514</v>
      </c>
      <c r="B527" s="280" t="s">
        <v>1515</v>
      </c>
      <c r="C527" s="288" t="s">
        <v>2518</v>
      </c>
      <c r="D527" s="289">
        <v>33000</v>
      </c>
      <c r="E527" s="290">
        <v>0.16</v>
      </c>
      <c r="F527" s="287" t="s">
        <v>553</v>
      </c>
      <c r="G527" s="281" t="s">
        <v>357</v>
      </c>
      <c r="H527" s="281" t="s">
        <v>1624</v>
      </c>
      <c r="I527" s="284" t="s">
        <v>2519</v>
      </c>
      <c r="J527" s="285" t="s">
        <v>2520</v>
      </c>
      <c r="K527" s="286"/>
      <c r="L527" s="285">
        <f t="shared" si="0"/>
        <v>0</v>
      </c>
      <c r="M527" s="286">
        <f t="shared" si="1"/>
        <v>0</v>
      </c>
    </row>
    <row r="528" spans="1:13" ht="11.25">
      <c r="A528" s="287" t="s">
        <v>1552</v>
      </c>
      <c r="B528" s="280" t="s">
        <v>1553</v>
      </c>
      <c r="C528" s="288" t="s">
        <v>2521</v>
      </c>
      <c r="D528" s="289">
        <v>10000</v>
      </c>
      <c r="E528" s="283">
        <v>0.39</v>
      </c>
      <c r="F528" s="287" t="s">
        <v>553</v>
      </c>
      <c r="G528" s="281" t="s">
        <v>357</v>
      </c>
      <c r="H528" s="281" t="s">
        <v>1624</v>
      </c>
      <c r="I528" s="284" t="s">
        <v>2522</v>
      </c>
      <c r="J528" s="285" t="s">
        <v>2523</v>
      </c>
      <c r="K528" s="286"/>
      <c r="L528" s="285">
        <f t="shared" si="0"/>
        <v>0</v>
      </c>
      <c r="M528" s="286">
        <f t="shared" si="1"/>
        <v>0</v>
      </c>
    </row>
    <row r="529" spans="1:13" ht="11.25">
      <c r="A529" s="287" t="s">
        <v>1559</v>
      </c>
      <c r="B529" s="280" t="s">
        <v>1560</v>
      </c>
      <c r="C529" s="288" t="s">
        <v>2524</v>
      </c>
      <c r="D529" s="289">
        <v>20780</v>
      </c>
      <c r="E529" s="290">
        <v>0.42</v>
      </c>
      <c r="F529" s="291" t="s">
        <v>547</v>
      </c>
      <c r="G529" s="281" t="s">
        <v>349</v>
      </c>
      <c r="H529" s="288" t="s">
        <v>1624</v>
      </c>
      <c r="I529" s="284" t="s">
        <v>2525</v>
      </c>
      <c r="J529" s="285" t="s">
        <v>2526</v>
      </c>
      <c r="K529" s="286"/>
      <c r="L529" s="285">
        <f t="shared" si="0"/>
        <v>0</v>
      </c>
      <c r="M529" s="286">
        <f t="shared" si="1"/>
        <v>0</v>
      </c>
    </row>
    <row r="530" spans="1:13" ht="11.25">
      <c r="A530" s="279" t="s">
        <v>1581</v>
      </c>
      <c r="B530" s="280" t="s">
        <v>1582</v>
      </c>
      <c r="C530" s="281" t="s">
        <v>2527</v>
      </c>
      <c r="D530" s="282">
        <v>31979</v>
      </c>
      <c r="E530" s="283">
        <v>0</v>
      </c>
      <c r="F530" s="279" t="s">
        <v>535</v>
      </c>
      <c r="G530" s="281" t="s">
        <v>351</v>
      </c>
      <c r="H530" s="281" t="s">
        <v>1624</v>
      </c>
      <c r="I530" s="284" t="s">
        <v>2528</v>
      </c>
      <c r="J530" s="285" t="s">
        <v>2529</v>
      </c>
      <c r="K530" s="286" t="s">
        <v>2530</v>
      </c>
      <c r="L530" s="285">
        <f t="shared" si="0"/>
        <v>0</v>
      </c>
      <c r="M530" s="286">
        <f t="shared" si="1"/>
        <v>0</v>
      </c>
    </row>
    <row r="531" spans="1:13" ht="11.25">
      <c r="A531" s="279" t="s">
        <v>1601</v>
      </c>
      <c r="B531" s="280" t="s">
        <v>1602</v>
      </c>
      <c r="C531" s="281" t="s">
        <v>2531</v>
      </c>
      <c r="D531" s="282">
        <v>101818</v>
      </c>
      <c r="E531" s="283">
        <v>0</v>
      </c>
      <c r="F531" s="279" t="s">
        <v>535</v>
      </c>
      <c r="G531" s="281" t="s">
        <v>351</v>
      </c>
      <c r="H531" s="281" t="s">
        <v>1624</v>
      </c>
      <c r="I531" s="284" t="s">
        <v>2532</v>
      </c>
      <c r="J531" s="285" t="s">
        <v>2533</v>
      </c>
      <c r="K531" s="286" t="s">
        <v>2534</v>
      </c>
      <c r="L531" s="285">
        <f t="shared" si="0"/>
        <v>0</v>
      </c>
      <c r="M531" s="286">
        <f t="shared" si="1"/>
        <v>0</v>
      </c>
    </row>
    <row r="532" spans="1:13" ht="11.25">
      <c r="A532" s="287" t="s">
        <v>1601</v>
      </c>
      <c r="B532" s="280" t="s">
        <v>1602</v>
      </c>
      <c r="C532" s="288" t="s">
        <v>2535</v>
      </c>
      <c r="D532" s="289">
        <v>1000</v>
      </c>
      <c r="E532" s="290">
        <v>0</v>
      </c>
      <c r="F532" s="287" t="s">
        <v>551</v>
      </c>
      <c r="G532" s="288" t="s">
        <v>353</v>
      </c>
      <c r="H532" s="288" t="s">
        <v>1624</v>
      </c>
      <c r="I532" s="284" t="s">
        <v>2536</v>
      </c>
      <c r="J532" s="285" t="s">
        <v>2537</v>
      </c>
      <c r="K532" s="286"/>
      <c r="L532" s="285">
        <f t="shared" si="0"/>
        <v>0</v>
      </c>
      <c r="M532" s="286">
        <f t="shared" si="1"/>
        <v>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N98"/>
  <sheetViews>
    <sheetView zoomScale="110" zoomScaleNormal="110" workbookViewId="0" topLeftCell="A1">
      <pane ySplit="1" topLeftCell="A2" activePane="bottomLeft" state="frozen"/>
      <selection pane="topLeft" activeCell="A1" sqref="A1"/>
      <selection pane="bottomLeft" activeCell="G6" sqref="G6"/>
    </sheetView>
  </sheetViews>
  <sheetFormatPr defaultColWidth="8.00390625" defaultRowHeight="12.75"/>
  <cols>
    <col min="1" max="1" width="24.140625" style="0" customWidth="1"/>
    <col min="2" max="2" width="2.140625" style="0" customWidth="1"/>
    <col min="3" max="3" width="5.00390625" style="0" customWidth="1"/>
    <col min="4" max="4" width="14.00390625" style="0" customWidth="1"/>
    <col min="5" max="5" width="6.7109375" style="0" customWidth="1"/>
    <col min="6" max="6" width="9.00390625" style="0" customWidth="1"/>
    <col min="7" max="7" width="41.7109375" style="0" customWidth="1"/>
    <col min="8" max="8" width="2.00390625" style="0" customWidth="1"/>
    <col min="9" max="9" width="6.57421875" style="0" customWidth="1"/>
    <col min="10" max="10" width="41.140625" style="0" customWidth="1"/>
    <col min="11" max="16384" width="9.00390625" style="0" customWidth="1"/>
  </cols>
  <sheetData>
    <row r="1" spans="1:14" s="296" customFormat="1" ht="12.75">
      <c r="A1" s="295" t="s">
        <v>1620</v>
      </c>
      <c r="B1" s="295"/>
      <c r="C1" s="295" t="s">
        <v>532</v>
      </c>
      <c r="D1" s="295" t="s">
        <v>2538</v>
      </c>
      <c r="E1" s="295" t="s">
        <v>2539</v>
      </c>
      <c r="F1" s="295" t="s">
        <v>347</v>
      </c>
      <c r="G1" s="295" t="s">
        <v>2540</v>
      </c>
      <c r="H1" s="295"/>
      <c r="I1" s="295" t="s">
        <v>347</v>
      </c>
      <c r="J1" s="295" t="s">
        <v>2541</v>
      </c>
      <c r="K1" s="295"/>
      <c r="L1" s="295"/>
      <c r="M1" s="295"/>
      <c r="N1" s="295"/>
    </row>
    <row r="2" spans="1:10" ht="12.75">
      <c r="A2" t="s">
        <v>2542</v>
      </c>
      <c r="C2" t="s">
        <v>535</v>
      </c>
      <c r="D2" t="s">
        <v>2543</v>
      </c>
      <c r="E2">
        <v>1</v>
      </c>
      <c r="F2" t="s">
        <v>351</v>
      </c>
      <c r="G2" t="s">
        <v>2544</v>
      </c>
      <c r="I2" t="s">
        <v>349</v>
      </c>
      <c r="J2" t="s">
        <v>2545</v>
      </c>
    </row>
    <row r="3" spans="1:10" ht="12.75">
      <c r="A3" t="s">
        <v>1668</v>
      </c>
      <c r="C3" t="s">
        <v>537</v>
      </c>
      <c r="D3" t="s">
        <v>2546</v>
      </c>
      <c r="E3">
        <v>1</v>
      </c>
      <c r="F3" t="s">
        <v>351</v>
      </c>
      <c r="G3" t="s">
        <v>2544</v>
      </c>
      <c r="I3" t="s">
        <v>351</v>
      </c>
      <c r="J3" t="s">
        <v>352</v>
      </c>
    </row>
    <row r="4" spans="1:10" ht="12.75">
      <c r="A4" t="s">
        <v>1951</v>
      </c>
      <c r="C4" t="s">
        <v>539</v>
      </c>
      <c r="D4" t="s">
        <v>2547</v>
      </c>
      <c r="E4">
        <v>1</v>
      </c>
      <c r="F4" t="s">
        <v>351</v>
      </c>
      <c r="G4" t="s">
        <v>2544</v>
      </c>
      <c r="I4" t="s">
        <v>353</v>
      </c>
      <c r="J4" t="s">
        <v>354</v>
      </c>
    </row>
    <row r="5" spans="1:10" ht="12.75">
      <c r="A5" t="s">
        <v>1727</v>
      </c>
      <c r="C5" t="s">
        <v>541</v>
      </c>
      <c r="D5" t="s">
        <v>2548</v>
      </c>
      <c r="E5">
        <v>1</v>
      </c>
      <c r="F5" t="s">
        <v>351</v>
      </c>
      <c r="G5" t="s">
        <v>2544</v>
      </c>
      <c r="I5" t="s">
        <v>355</v>
      </c>
      <c r="J5" t="s">
        <v>356</v>
      </c>
    </row>
    <row r="6" spans="1:10" ht="12.75">
      <c r="A6" t="s">
        <v>2549</v>
      </c>
      <c r="C6" t="s">
        <v>543</v>
      </c>
      <c r="D6" t="s">
        <v>2550</v>
      </c>
      <c r="E6">
        <v>1</v>
      </c>
      <c r="F6" t="s">
        <v>351</v>
      </c>
      <c r="G6" t="s">
        <v>2544</v>
      </c>
      <c r="I6" t="s">
        <v>357</v>
      </c>
      <c r="J6" t="s">
        <v>2551</v>
      </c>
    </row>
    <row r="7" spans="1:7" ht="12.75">
      <c r="A7" t="s">
        <v>1764</v>
      </c>
      <c r="C7" t="s">
        <v>545</v>
      </c>
      <c r="D7" t="s">
        <v>2552</v>
      </c>
      <c r="E7">
        <v>2</v>
      </c>
      <c r="F7" t="s">
        <v>353</v>
      </c>
      <c r="G7" t="s">
        <v>2553</v>
      </c>
    </row>
    <row r="8" spans="1:7" ht="12.75">
      <c r="A8" t="s">
        <v>1768</v>
      </c>
      <c r="C8" t="s">
        <v>547</v>
      </c>
      <c r="D8" t="s">
        <v>2554</v>
      </c>
      <c r="E8">
        <v>3</v>
      </c>
      <c r="F8" t="s">
        <v>353</v>
      </c>
      <c r="G8" t="s">
        <v>2555</v>
      </c>
    </row>
    <row r="9" spans="1:7" ht="12.75">
      <c r="A9" t="s">
        <v>2556</v>
      </c>
      <c r="C9" t="s">
        <v>549</v>
      </c>
      <c r="D9" t="s">
        <v>2557</v>
      </c>
      <c r="E9">
        <v>3</v>
      </c>
      <c r="F9" t="s">
        <v>353</v>
      </c>
      <c r="G9" t="s">
        <v>2558</v>
      </c>
    </row>
    <row r="10" spans="1:7" ht="12.75">
      <c r="A10" t="s">
        <v>2224</v>
      </c>
      <c r="C10" t="s">
        <v>551</v>
      </c>
      <c r="D10" t="s">
        <v>2559</v>
      </c>
      <c r="E10">
        <v>4</v>
      </c>
      <c r="F10" t="s">
        <v>353</v>
      </c>
      <c r="G10" t="s">
        <v>2560</v>
      </c>
    </row>
    <row r="11" spans="1:7" ht="12.75">
      <c r="A11" t="s">
        <v>2229</v>
      </c>
      <c r="C11" t="s">
        <v>553</v>
      </c>
      <c r="D11" t="s">
        <v>2561</v>
      </c>
      <c r="E11">
        <v>4</v>
      </c>
      <c r="F11" t="s">
        <v>349</v>
      </c>
      <c r="G11" t="s">
        <v>2560</v>
      </c>
    </row>
    <row r="12" spans="1:7" ht="12.75">
      <c r="A12" t="s">
        <v>1984</v>
      </c>
      <c r="C12" t="s">
        <v>555</v>
      </c>
      <c r="D12" t="s">
        <v>2562</v>
      </c>
      <c r="E12">
        <v>4</v>
      </c>
      <c r="F12" t="s">
        <v>349</v>
      </c>
      <c r="G12" t="s">
        <v>2560</v>
      </c>
    </row>
    <row r="13" spans="1:7" ht="12.75">
      <c r="A13" t="s">
        <v>2246</v>
      </c>
      <c r="C13" t="s">
        <v>557</v>
      </c>
      <c r="D13" t="s">
        <v>2563</v>
      </c>
      <c r="E13">
        <v>4</v>
      </c>
      <c r="F13" t="s">
        <v>357</v>
      </c>
      <c r="G13" t="s">
        <v>2560</v>
      </c>
    </row>
    <row r="14" spans="1:7" ht="12.75">
      <c r="A14" t="s">
        <v>1672</v>
      </c>
      <c r="C14" t="s">
        <v>559</v>
      </c>
      <c r="D14" t="s">
        <v>2564</v>
      </c>
      <c r="E14">
        <v>4</v>
      </c>
      <c r="F14" t="s">
        <v>353</v>
      </c>
      <c r="G14" t="s">
        <v>2560</v>
      </c>
    </row>
    <row r="15" spans="1:3" ht="12.75">
      <c r="A15" t="s">
        <v>1674</v>
      </c>
      <c r="C15" t="s">
        <v>560</v>
      </c>
    </row>
    <row r="16" spans="1:3" ht="12.75">
      <c r="A16" t="s">
        <v>1988</v>
      </c>
      <c r="C16" t="s">
        <v>561</v>
      </c>
    </row>
    <row r="17" spans="1:3" ht="12.75">
      <c r="A17" t="s">
        <v>1772</v>
      </c>
      <c r="C17" t="s">
        <v>562</v>
      </c>
    </row>
    <row r="18" spans="1:3" ht="12.75">
      <c r="A18" t="s">
        <v>1992</v>
      </c>
      <c r="C18" t="s">
        <v>2565</v>
      </c>
    </row>
    <row r="19" spans="1:3" ht="12.75">
      <c r="A19" t="s">
        <v>1996</v>
      </c>
      <c r="C19" t="s">
        <v>2566</v>
      </c>
    </row>
    <row r="20" spans="1:3" ht="12.75">
      <c r="A20" t="s">
        <v>2251</v>
      </c>
      <c r="C20" t="s">
        <v>2567</v>
      </c>
    </row>
    <row r="21" spans="1:3" ht="12.75">
      <c r="A21" t="s">
        <v>2568</v>
      </c>
      <c r="C21" t="s">
        <v>2569</v>
      </c>
    </row>
    <row r="22" spans="1:3" ht="12.75">
      <c r="A22" t="s">
        <v>2570</v>
      </c>
      <c r="C22" t="s">
        <v>2571</v>
      </c>
    </row>
    <row r="23" spans="1:3" ht="12.75">
      <c r="A23" t="s">
        <v>2263</v>
      </c>
      <c r="C23" t="s">
        <v>2572</v>
      </c>
    </row>
    <row r="24" spans="1:3" ht="12.75">
      <c r="A24" t="s">
        <v>2573</v>
      </c>
      <c r="C24" t="s">
        <v>2574</v>
      </c>
    </row>
    <row r="25" spans="1:3" ht="12.75">
      <c r="A25" t="s">
        <v>2267</v>
      </c>
      <c r="C25" t="s">
        <v>2575</v>
      </c>
    </row>
    <row r="26" spans="1:3" ht="12.75">
      <c r="A26" t="s">
        <v>2003</v>
      </c>
      <c r="C26" t="s">
        <v>2005</v>
      </c>
    </row>
    <row r="27" spans="1:3" ht="12.75">
      <c r="A27" t="s">
        <v>2576</v>
      </c>
      <c r="C27" t="s">
        <v>1643</v>
      </c>
    </row>
    <row r="28" ht="12.75">
      <c r="A28" t="s">
        <v>1787</v>
      </c>
    </row>
    <row r="29" ht="12.75">
      <c r="A29" t="s">
        <v>1794</v>
      </c>
    </row>
    <row r="30" ht="12.75">
      <c r="A30" t="s">
        <v>2277</v>
      </c>
    </row>
    <row r="31" ht="12.75">
      <c r="A31" t="s">
        <v>2014</v>
      </c>
    </row>
    <row r="32" ht="12.75">
      <c r="A32" t="s">
        <v>2282</v>
      </c>
    </row>
    <row r="33" ht="12.75">
      <c r="A33" t="s">
        <v>1803</v>
      </c>
    </row>
    <row r="34" ht="12.75">
      <c r="A34" t="s">
        <v>2289</v>
      </c>
    </row>
    <row r="35" ht="12.75">
      <c r="A35" t="s">
        <v>2577</v>
      </c>
    </row>
    <row r="36" ht="12.75">
      <c r="A36" t="s">
        <v>1807</v>
      </c>
    </row>
    <row r="37" ht="12.75">
      <c r="A37" t="s">
        <v>2303</v>
      </c>
    </row>
    <row r="38" ht="12.75">
      <c r="A38" t="s">
        <v>2578</v>
      </c>
    </row>
    <row r="39" ht="12.75">
      <c r="A39" t="s">
        <v>2343</v>
      </c>
    </row>
    <row r="40" ht="12.75">
      <c r="A40" t="s">
        <v>2121</v>
      </c>
    </row>
    <row r="41" ht="12.75">
      <c r="A41" t="s">
        <v>1723</v>
      </c>
    </row>
    <row r="42" ht="12.75">
      <c r="A42" t="s">
        <v>2023</v>
      </c>
    </row>
    <row r="43" ht="12.75">
      <c r="A43" t="s">
        <v>2579</v>
      </c>
    </row>
    <row r="44" ht="12.75">
      <c r="A44" t="s">
        <v>1688</v>
      </c>
    </row>
    <row r="45" ht="12.75">
      <c r="A45" t="s">
        <v>2580</v>
      </c>
    </row>
    <row r="46" ht="12.75">
      <c r="A46" t="s">
        <v>2375</v>
      </c>
    </row>
    <row r="47" ht="12.75">
      <c r="A47" t="s">
        <v>2581</v>
      </c>
    </row>
    <row r="48" ht="12.75">
      <c r="A48" t="s">
        <v>2035</v>
      </c>
    </row>
    <row r="49" ht="12.75">
      <c r="A49" t="s">
        <v>2031</v>
      </c>
    </row>
    <row r="50" ht="12.75">
      <c r="A50" t="s">
        <v>1863</v>
      </c>
    </row>
    <row r="51" ht="12.75">
      <c r="A51" t="s">
        <v>2389</v>
      </c>
    </row>
    <row r="52" ht="12.75">
      <c r="A52" t="s">
        <v>1879</v>
      </c>
    </row>
    <row r="53" ht="12.75">
      <c r="A53" t="s">
        <v>2582</v>
      </c>
    </row>
    <row r="54" ht="12.75">
      <c r="A54" t="s">
        <v>2393</v>
      </c>
    </row>
    <row r="55" ht="12.75">
      <c r="A55" t="s">
        <v>2583</v>
      </c>
    </row>
    <row r="56" ht="12.75">
      <c r="A56" t="s">
        <v>1887</v>
      </c>
    </row>
    <row r="57" ht="12.75">
      <c r="A57" t="s">
        <v>2584</v>
      </c>
    </row>
    <row r="58" ht="12.75">
      <c r="A58" t="s">
        <v>2534</v>
      </c>
    </row>
    <row r="59" ht="12.75">
      <c r="A59" t="s">
        <v>2585</v>
      </c>
    </row>
    <row r="60" ht="12.75">
      <c r="A60" t="s">
        <v>2403</v>
      </c>
    </row>
    <row r="61" ht="12.75">
      <c r="A61" t="s">
        <v>2586</v>
      </c>
    </row>
    <row r="62" ht="12.75">
      <c r="A62" t="s">
        <v>2408</v>
      </c>
    </row>
    <row r="63" ht="12.75">
      <c r="A63" t="s">
        <v>2587</v>
      </c>
    </row>
    <row r="64" ht="12.75">
      <c r="A64" t="s">
        <v>1903</v>
      </c>
    </row>
    <row r="65" ht="12.75">
      <c r="A65" t="s">
        <v>2432</v>
      </c>
    </row>
    <row r="66" ht="12.75">
      <c r="A66" t="s">
        <v>2123</v>
      </c>
    </row>
    <row r="67" ht="12.75">
      <c r="A67" t="s">
        <v>2588</v>
      </c>
    </row>
    <row r="68" ht="12.75">
      <c r="A68" t="s">
        <v>2448</v>
      </c>
    </row>
    <row r="69" ht="12.75">
      <c r="A69" t="s">
        <v>2589</v>
      </c>
    </row>
    <row r="70" ht="12.75">
      <c r="A70" t="s">
        <v>2590</v>
      </c>
    </row>
    <row r="71" ht="12.75">
      <c r="A71" t="s">
        <v>1691</v>
      </c>
    </row>
    <row r="72" ht="12.75">
      <c r="A72" t="s">
        <v>1907</v>
      </c>
    </row>
    <row r="73" ht="12.75">
      <c r="A73" t="s">
        <v>2591</v>
      </c>
    </row>
    <row r="74" ht="12.75">
      <c r="A74" t="s">
        <v>1911</v>
      </c>
    </row>
    <row r="75" ht="12.75">
      <c r="A75" t="s">
        <v>1915</v>
      </c>
    </row>
    <row r="76" ht="12.75">
      <c r="A76" t="s">
        <v>2131</v>
      </c>
    </row>
    <row r="77" ht="12.75">
      <c r="A77" t="s">
        <v>2139</v>
      </c>
    </row>
    <row r="78" ht="12.75">
      <c r="A78" t="s">
        <v>2592</v>
      </c>
    </row>
    <row r="79" ht="12.75">
      <c r="A79" t="s">
        <v>2593</v>
      </c>
    </row>
    <row r="80" ht="12.75">
      <c r="A80" t="s">
        <v>2165</v>
      </c>
    </row>
    <row r="81" ht="12.75">
      <c r="A81" t="s">
        <v>2176</v>
      </c>
    </row>
    <row r="82" ht="12.75">
      <c r="A82" t="s">
        <v>2530</v>
      </c>
    </row>
    <row r="83" ht="12.75">
      <c r="A83" t="s">
        <v>2594</v>
      </c>
    </row>
    <row r="84" ht="12.75">
      <c r="A84" t="s">
        <v>2595</v>
      </c>
    </row>
    <row r="85" ht="12.75">
      <c r="A85" t="s">
        <v>1719</v>
      </c>
    </row>
    <row r="86" ht="12.75">
      <c r="A86" t="s">
        <v>1746</v>
      </c>
    </row>
    <row r="87" ht="12.75">
      <c r="A87" t="s">
        <v>2458</v>
      </c>
    </row>
    <row r="88" ht="12.75">
      <c r="A88" t="s">
        <v>2183</v>
      </c>
    </row>
    <row r="89" ht="12.75">
      <c r="A89" t="s">
        <v>1883</v>
      </c>
    </row>
    <row r="90" ht="12.75">
      <c r="A90" t="s">
        <v>1922</v>
      </c>
    </row>
    <row r="91" ht="12.75">
      <c r="A91" t="s">
        <v>2197</v>
      </c>
    </row>
    <row r="92" ht="12.75">
      <c r="A92" t="s">
        <v>2479</v>
      </c>
    </row>
    <row r="93" ht="12.75">
      <c r="A93" t="s">
        <v>2596</v>
      </c>
    </row>
    <row r="94" ht="12.75">
      <c r="A94" t="s">
        <v>2494</v>
      </c>
    </row>
    <row r="95" ht="12.75">
      <c r="A95" t="s">
        <v>1938</v>
      </c>
    </row>
    <row r="96" ht="12.75">
      <c r="A96" t="s">
        <v>2505</v>
      </c>
    </row>
    <row r="97" ht="12.75">
      <c r="A97" t="s">
        <v>1684</v>
      </c>
    </row>
    <row r="98" ht="12.75">
      <c r="A98" t="s">
        <v>2205</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
  <cp:lastPrinted>2018-03-21T13:19:17Z</cp:lastPrinted>
  <dcterms:created xsi:type="dcterms:W3CDTF">2017-02-20T06:20:12Z</dcterms:created>
  <dcterms:modified xsi:type="dcterms:W3CDTF">2019-01-04T10:26:23Z</dcterms:modified>
  <cp:category/>
  <cp:version/>
  <cp:contentType/>
  <cp:contentStatus/>
  <cp:revision>6</cp:revision>
</cp:coreProperties>
</file>